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04" firstSheet="10" activeTab="20"/>
  </bookViews>
  <sheets>
    <sheet name="03,10,2022" sheetId="1" r:id="rId1"/>
    <sheet name="04,10,2022" sheetId="2" r:id="rId2"/>
    <sheet name="05,10,2022" sheetId="3" r:id="rId3"/>
    <sheet name="06,10,2022" sheetId="4" r:id="rId4"/>
    <sheet name="07,10,2022" sheetId="5" r:id="rId5"/>
    <sheet name="10,10,2022" sheetId="6" r:id="rId6"/>
    <sheet name="11,10,2022" sheetId="7" r:id="rId7"/>
    <sheet name="12,10,2022" sheetId="8" r:id="rId8"/>
    <sheet name="13,10,2022" sheetId="9" r:id="rId9"/>
    <sheet name="14,10,2022" sheetId="10" r:id="rId10"/>
    <sheet name="17,10,2022" sheetId="11" r:id="rId11"/>
    <sheet name="18,10,2022" sheetId="12" r:id="rId12"/>
    <sheet name="19,10,2022" sheetId="13" r:id="rId13"/>
    <sheet name="20,10,2022" sheetId="14" r:id="rId14"/>
    <sheet name="21,10,2022" sheetId="15" r:id="rId15"/>
    <sheet name="24,10,2022" sheetId="16" r:id="rId16"/>
    <sheet name="25,10,2022" sheetId="17" r:id="rId17"/>
    <sheet name="26,10,2022" sheetId="18" r:id="rId18"/>
    <sheet name="27,10,2022" sheetId="19" r:id="rId19"/>
    <sheet name="28,10,2022" sheetId="20" r:id="rId20"/>
    <sheet name="31,10,2022" sheetId="21" r:id="rId21"/>
  </sheets>
  <definedNames/>
  <calcPr fullCalcOnLoad="1"/>
</workbook>
</file>

<file path=xl/sharedStrings.xml><?xml version="1.0" encoding="utf-8"?>
<sst xmlns="http://schemas.openxmlformats.org/spreadsheetml/2006/main" count="2189" uniqueCount="177">
  <si>
    <t>Утверждаю</t>
  </si>
  <si>
    <t>учреждения            (подпись)               (расшифровка подписи)</t>
  </si>
  <si>
    <t>Коды категорий довольствующихся</t>
  </si>
  <si>
    <t>Плановая</t>
  </si>
  <si>
    <t>Численность до-</t>
  </si>
  <si>
    <t>Плановая стоимость на всех довольствующихся, руб.</t>
  </si>
  <si>
    <t>Фактическая стоимость на всех довольствующихся, руб</t>
  </si>
  <si>
    <t>Фактическая стоимость на 1 чел., руб.</t>
  </si>
  <si>
    <t>КОДЫ</t>
  </si>
  <si>
    <t>(группы)</t>
  </si>
  <si>
    <t>стоимость</t>
  </si>
  <si>
    <t>вольствующихся</t>
  </si>
  <si>
    <t>Форма по ОКУД</t>
  </si>
  <si>
    <t>0504202</t>
  </si>
  <si>
    <t>суммарных</t>
  </si>
  <si>
    <t xml:space="preserve">по плановой </t>
  </si>
  <si>
    <t>одного дня,</t>
  </si>
  <si>
    <t>по плановой сто-</t>
  </si>
  <si>
    <t>категорий</t>
  </si>
  <si>
    <t>стоимости</t>
  </si>
  <si>
    <t>руб</t>
  </si>
  <si>
    <t>имости одного дня</t>
  </si>
  <si>
    <t>Дата</t>
  </si>
  <si>
    <t>одного дня</t>
  </si>
  <si>
    <r>
      <t xml:space="preserve">Учреждение    </t>
    </r>
    <r>
      <rPr>
        <u val="single"/>
        <sz val="10"/>
        <rFont val="Times New Roman"/>
        <family val="1"/>
      </rPr>
      <t>МБОУ "Ш-ИООО с.Нунлигран"</t>
    </r>
  </si>
  <si>
    <t>по ОКПО</t>
  </si>
  <si>
    <t>первый завтрак</t>
  </si>
  <si>
    <t>завтрак</t>
  </si>
  <si>
    <t>обед</t>
  </si>
  <si>
    <t>полдник</t>
  </si>
  <si>
    <t>ужин</t>
  </si>
  <si>
    <t xml:space="preserve">     Всего</t>
  </si>
  <si>
    <t xml:space="preserve">          Продукты питания</t>
  </si>
  <si>
    <t>единица измерения</t>
  </si>
  <si>
    <t>Количество продуктов питания, подлежащих закладке</t>
  </si>
  <si>
    <t xml:space="preserve">   Расход продуктов</t>
  </si>
  <si>
    <t>З  А  В  Т  Р  А  К</t>
  </si>
  <si>
    <t>О  Б  Е  Д</t>
  </si>
  <si>
    <t>ПЕРВЫЙ ЗАВТРАК</t>
  </si>
  <si>
    <t>питания (количество)</t>
  </si>
  <si>
    <t>операция</t>
  </si>
  <si>
    <t>наименование</t>
  </si>
  <si>
    <t>Цена</t>
  </si>
  <si>
    <t>Кол-во, кг</t>
  </si>
  <si>
    <t>Кол-во,кг</t>
  </si>
  <si>
    <t>на довольствующихся</t>
  </si>
  <si>
    <t>на одного человека</t>
  </si>
  <si>
    <t>Сумма</t>
  </si>
  <si>
    <t>Количество порций</t>
  </si>
  <si>
    <t>Выход - вес порций</t>
  </si>
  <si>
    <t xml:space="preserve">  </t>
  </si>
  <si>
    <t>Молоко сухое</t>
  </si>
  <si>
    <t>кг</t>
  </si>
  <si>
    <t>Масло сливочное</t>
  </si>
  <si>
    <t>Сахар</t>
  </si>
  <si>
    <t>Чай</t>
  </si>
  <si>
    <t>Хлеб пшеничный</t>
  </si>
  <si>
    <t>Крупа гречневая</t>
  </si>
  <si>
    <r>
      <t>ИТОГО</t>
    </r>
    <r>
      <rPr>
        <i/>
        <sz val="10"/>
        <rFont val="Times New Roman"/>
        <family val="1"/>
      </rPr>
      <t xml:space="preserve"> (руб.)</t>
    </r>
  </si>
  <si>
    <t>Бухгалтер  ______________     ______________________</t>
  </si>
  <si>
    <r>
      <t xml:space="preserve">Повар______________ </t>
    </r>
    <r>
      <rPr>
        <u val="single"/>
        <sz val="10"/>
        <rFont val="Times New Roman"/>
        <family val="1"/>
      </rPr>
      <t>Ефремова О.С.</t>
    </r>
  </si>
  <si>
    <t xml:space="preserve">Ответственный  </t>
  </si>
  <si>
    <t>пр-ка</t>
  </si>
  <si>
    <t xml:space="preserve">                       (подпись)             (расшифровка подписи)</t>
  </si>
  <si>
    <t xml:space="preserve">                  (подпись)          (расшифровка подписи)</t>
  </si>
  <si>
    <t>и.о.зав производством</t>
  </si>
  <si>
    <t xml:space="preserve">   исполнитель</t>
  </si>
  <si>
    <t xml:space="preserve">    (должность)</t>
  </si>
  <si>
    <t xml:space="preserve"> (подпись)</t>
  </si>
  <si>
    <t>(расшифров. подписи)</t>
  </si>
  <si>
    <r>
      <t xml:space="preserve">Врач  (диетсестра)            ______________     </t>
    </r>
    <r>
      <rPr>
        <u val="single"/>
        <sz val="10"/>
        <rFont val="Times New Roman"/>
        <family val="1"/>
      </rPr>
      <t>Арзамасцева Е.А.</t>
    </r>
  </si>
  <si>
    <t xml:space="preserve">                             (подпись)      (расшифровка подписи)</t>
  </si>
  <si>
    <t xml:space="preserve">                                                    (подпись)          (расшифровка подписи)</t>
  </si>
  <si>
    <r>
      <t xml:space="preserve">Структурное подразделение     </t>
    </r>
    <r>
      <rPr>
        <b/>
        <i/>
        <u val="single"/>
        <sz val="11"/>
        <rFont val="Times New Roman"/>
        <family val="1"/>
      </rPr>
      <t>Школа (дети с 7 до 10 лет)</t>
    </r>
  </si>
  <si>
    <t>Молоко сгущенное</t>
  </si>
  <si>
    <t>Яйцо куриное</t>
  </si>
  <si>
    <t>Горошек зеленый</t>
  </si>
  <si>
    <t>Молоко питьевое</t>
  </si>
  <si>
    <t>30/50</t>
  </si>
  <si>
    <t>Повидло</t>
  </si>
  <si>
    <t>Каша жидкая молочная из гречневой крупы</t>
  </si>
  <si>
    <t>Чай с молоком</t>
  </si>
  <si>
    <t>Икра кабачковая</t>
  </si>
  <si>
    <t>Каша жидкая молочная из рисовой крупы</t>
  </si>
  <si>
    <t>Каша жидкая молочная из манной крупы</t>
  </si>
  <si>
    <t>Крупа рис</t>
  </si>
  <si>
    <t>УЖИН</t>
  </si>
  <si>
    <t>ПОЛДНИК</t>
  </si>
  <si>
    <r>
      <t>Ежедневное меню на выдачу продуктов питания  N</t>
    </r>
    <r>
      <rPr>
        <sz val="10"/>
        <rFont val="Times New Roman"/>
        <family val="1"/>
      </rPr>
      <t xml:space="preserve"> _______</t>
    </r>
  </si>
  <si>
    <t>Крупа манная</t>
  </si>
  <si>
    <t>Мука пшеничного сорта</t>
  </si>
  <si>
    <t>Каша пшенная с изюмом</t>
  </si>
  <si>
    <t>Крупа Пшено</t>
  </si>
  <si>
    <t>Какао с молоком сгущенным</t>
  </si>
  <si>
    <t xml:space="preserve">                    </t>
  </si>
  <si>
    <t>Крупа пшеничная</t>
  </si>
  <si>
    <t>Каша жидкая молочная из пшеничной крупы</t>
  </si>
  <si>
    <t>Яблоки</t>
  </si>
  <si>
    <t xml:space="preserve">                             </t>
  </si>
  <si>
    <t>Чай с сахаром</t>
  </si>
  <si>
    <t>Какао</t>
  </si>
  <si>
    <t>Крупа пшено</t>
  </si>
  <si>
    <t>30/20/150</t>
  </si>
  <si>
    <t>Каша жидкая молочная из пшеной крупы</t>
  </si>
  <si>
    <t>Руководитель     ____________        Директор школы Омрынто С.В.</t>
  </si>
  <si>
    <t>Руководитель     ____________       Директор школы Омрынто С.В.</t>
  </si>
  <si>
    <t>Материально ответственное лицо Рале Алла Ивановна</t>
  </si>
  <si>
    <t>Кладовщик    ______________     Рале А.И.</t>
  </si>
  <si>
    <t>Материально ответственное лицо Рале  Алла Ивановна</t>
  </si>
  <si>
    <t>Кладовщик    ______________     Рале  А.И.</t>
  </si>
  <si>
    <t>Закуска овощная</t>
  </si>
  <si>
    <t>Виноград сушеный</t>
  </si>
  <si>
    <t>Творожная запеканка со сгущенным молоком</t>
  </si>
  <si>
    <t>Молоко сгущеное</t>
  </si>
  <si>
    <t>Пирог</t>
  </si>
  <si>
    <t xml:space="preserve"> </t>
  </si>
  <si>
    <t>Бутерброд с сыром Плоды и ягоды свежие  (яблоки)</t>
  </si>
  <si>
    <t>Каша вязкая молочная из гречневой крупы</t>
  </si>
  <si>
    <t>Хлеб пшенинчый/      Сыр порциями/ Плоды свежие(яблоки)</t>
  </si>
  <si>
    <t>Хлеб пшенинчый/ Масло сливочное/ Плоды и ягоды свежие(яблоки)</t>
  </si>
  <si>
    <t>Мука</t>
  </si>
  <si>
    <t>Яичный порошок</t>
  </si>
  <si>
    <t>Повар______________ Вуэле В.М.</t>
  </si>
  <si>
    <t xml:space="preserve">Сыр </t>
  </si>
  <si>
    <t>Повар______________Вуэле В.М.</t>
  </si>
  <si>
    <t>Ананасы в сиропе</t>
  </si>
  <si>
    <t>40/100/150</t>
  </si>
  <si>
    <t>Хлеб пшеничный/        Яйцо отварное           Плоды консерв(ананасы)/        Яблоки</t>
  </si>
  <si>
    <t>30/40/100/100</t>
  </si>
  <si>
    <t>Бутерброд с сыром/ Плоды свежие(яблоки)/Плоды консерв(ананасы)</t>
  </si>
  <si>
    <t>Омлет с зленым горошком</t>
  </si>
  <si>
    <t>Бутерброд с маслом/ Плоды свежие(яблоки)/Закуска овощная</t>
  </si>
  <si>
    <t>Бутерброд с повидлом/ Масло сливочное/Плоды свежие(яблоко)</t>
  </si>
  <si>
    <t xml:space="preserve">Чай </t>
  </si>
  <si>
    <t>Творог</t>
  </si>
  <si>
    <t>40/40/100</t>
  </si>
  <si>
    <t>Бутерброд с маслом/ Плоды свежие(яблоки)/         Яйцо вареное</t>
  </si>
  <si>
    <t>35/5/100</t>
  </si>
  <si>
    <t>45/100/100</t>
  </si>
  <si>
    <t>50/100</t>
  </si>
  <si>
    <t>Бутерброд с маслом/              Плоды свежие(яблоко)</t>
  </si>
  <si>
    <t>40/100</t>
  </si>
  <si>
    <t>40/100/100</t>
  </si>
  <si>
    <t>40/100/40</t>
  </si>
  <si>
    <t>40/5/100</t>
  </si>
  <si>
    <t>Чай с сахаром/ с молоком</t>
  </si>
  <si>
    <t>Молоко стерил</t>
  </si>
  <si>
    <t>Бутерброд с повидлом      /Плоды консерв(ананас)/Плоды свежие(яблоки)/Икра кабачковая</t>
  </si>
  <si>
    <t>Бутерброд с маслом/              Плоды свежие(яблоко)/Оладьи с повидлом</t>
  </si>
  <si>
    <t>Сыр Легкий</t>
  </si>
  <si>
    <t>" 03 " октября  2022 год</t>
  </si>
  <si>
    <t>" 04 " октября  2022 год</t>
  </si>
  <si>
    <t>" 05 " октября  2022 год</t>
  </si>
  <si>
    <t>" 06 " октября  2022 год</t>
  </si>
  <si>
    <t>" 07" октября  2022 год</t>
  </si>
  <si>
    <t>" 10 " октября  2022 год</t>
  </si>
  <si>
    <t>"11 " октября  2022 год</t>
  </si>
  <si>
    <t>" 12" октября  2022 год</t>
  </si>
  <si>
    <t>" 13 " октября  2022 год</t>
  </si>
  <si>
    <t>" 14 " октября  2022 год</t>
  </si>
  <si>
    <t>" 17 " октября  2022 год</t>
  </si>
  <si>
    <t>"18 " октября  2022 год</t>
  </si>
  <si>
    <t>" 19 " октября  2022 год</t>
  </si>
  <si>
    <t>" 20" октября  2022 год</t>
  </si>
  <si>
    <t>" 21" октября  2022 год</t>
  </si>
  <si>
    <t>" 24 " октября  2022 год</t>
  </si>
  <si>
    <t>"25 " октября  2022 год</t>
  </si>
  <si>
    <t>" 26 " октября  2022 год</t>
  </si>
  <si>
    <t>" 27" окятбря  2022 год</t>
  </si>
  <si>
    <t>" 28 " октября  2022 год</t>
  </si>
  <si>
    <t>" 31 " октября  2022 год</t>
  </si>
  <si>
    <t>Молоко Гродно</t>
  </si>
  <si>
    <t>Бутерброд с маслом/Плоды свежие(яблоко)/         Яйцо вареное</t>
  </si>
  <si>
    <t>Бутерброд с сыром/ Плоды свежие(яблоки)</t>
  </si>
  <si>
    <t>Бутерброд с маслом/ Плоды свежие(яблоки)</t>
  </si>
  <si>
    <t>Бутерброд с повидлом      /Икра кабачковая</t>
  </si>
  <si>
    <t>Хлеб пшеничный/ Плоды консерв(ананасы)/        Яблоки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</si>
</sst>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textRotation="90" wrapText="1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textRotation="90" wrapText="1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 horizontal="left" wrapText="1"/>
      <protection locked="0"/>
    </xf>
    <xf numFmtId="0" fontId="2" fillId="0" borderId="42" xfId="0" applyFont="1" applyFill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 horizontal="right"/>
      <protection locked="0"/>
    </xf>
    <xf numFmtId="0" fontId="2" fillId="0" borderId="43" xfId="0" applyFont="1" applyFill="1" applyBorder="1" applyAlignment="1" applyProtection="1">
      <alignment horizontal="right"/>
      <protection locked="0"/>
    </xf>
    <xf numFmtId="0" fontId="2" fillId="0" borderId="44" xfId="0" applyFont="1" applyFill="1" applyBorder="1" applyAlignment="1" applyProtection="1">
      <alignment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2" fillId="0" borderId="43" xfId="0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2" fillId="0" borderId="47" xfId="0" applyFont="1" applyFill="1" applyBorder="1" applyAlignment="1" applyProtection="1">
      <alignment horizontal="right"/>
      <protection locked="0"/>
    </xf>
    <xf numFmtId="0" fontId="2" fillId="0" borderId="48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left" wrapText="1"/>
      <protection locked="0"/>
    </xf>
    <xf numFmtId="2" fontId="2" fillId="0" borderId="34" xfId="0" applyNumberFormat="1" applyFont="1" applyFill="1" applyBorder="1" applyAlignment="1" applyProtection="1">
      <alignment/>
      <protection locked="0"/>
    </xf>
    <xf numFmtId="172" fontId="2" fillId="0" borderId="34" xfId="0" applyNumberFormat="1" applyFont="1" applyFill="1" applyBorder="1" applyAlignment="1" applyProtection="1">
      <alignment/>
      <protection locked="0"/>
    </xf>
    <xf numFmtId="172" fontId="2" fillId="0" borderId="24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Fill="1" applyBorder="1" applyAlignment="1" applyProtection="1">
      <alignment/>
      <protection locked="0"/>
    </xf>
    <xf numFmtId="2" fontId="2" fillId="0" borderId="23" xfId="0" applyNumberFormat="1" applyFont="1" applyFill="1" applyBorder="1" applyAlignment="1" applyProtection="1">
      <alignment/>
      <protection/>
    </xf>
    <xf numFmtId="2" fontId="2" fillId="0" borderId="16" xfId="0" applyNumberFormat="1" applyFont="1" applyFill="1" applyBorder="1" applyAlignment="1" applyProtection="1">
      <alignment/>
      <protection/>
    </xf>
    <xf numFmtId="2" fontId="2" fillId="0" borderId="25" xfId="0" applyNumberFormat="1" applyFont="1" applyFill="1" applyBorder="1" applyAlignment="1" applyProtection="1">
      <alignment/>
      <protection/>
    </xf>
    <xf numFmtId="2" fontId="2" fillId="0" borderId="16" xfId="0" applyNumberFormat="1" applyFont="1" applyFill="1" applyBorder="1" applyAlignment="1" applyProtection="1">
      <alignment/>
      <protection locked="0"/>
    </xf>
    <xf numFmtId="2" fontId="6" fillId="0" borderId="27" xfId="0" applyNumberFormat="1" applyFont="1" applyFill="1" applyBorder="1" applyAlignment="1" applyProtection="1">
      <alignment/>
      <protection/>
    </xf>
    <xf numFmtId="2" fontId="2" fillId="0" borderId="24" xfId="0" applyNumberFormat="1" applyFont="1" applyFill="1" applyBorder="1" applyAlignment="1" applyProtection="1">
      <alignment/>
      <protection locked="0"/>
    </xf>
    <xf numFmtId="172" fontId="7" fillId="0" borderId="39" xfId="0" applyNumberFormat="1" applyFont="1" applyFill="1" applyBorder="1" applyAlignment="1" applyProtection="1">
      <alignment/>
      <protection/>
    </xf>
    <xf numFmtId="172" fontId="7" fillId="0" borderId="24" xfId="0" applyNumberFormat="1" applyFont="1" applyFill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left" wrapText="1"/>
      <protection locked="0"/>
    </xf>
    <xf numFmtId="2" fontId="8" fillId="0" borderId="34" xfId="0" applyNumberFormat="1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2" fontId="2" fillId="0" borderId="28" xfId="0" applyNumberFormat="1" applyFont="1" applyFill="1" applyBorder="1" applyAlignment="1" applyProtection="1">
      <alignment/>
      <protection locked="0"/>
    </xf>
    <xf numFmtId="2" fontId="2" fillId="0" borderId="34" xfId="0" applyNumberFormat="1" applyFont="1" applyFill="1" applyBorder="1" applyAlignment="1" applyProtection="1">
      <alignment/>
      <protection/>
    </xf>
    <xf numFmtId="2" fontId="9" fillId="0" borderId="39" xfId="0" applyNumberFormat="1" applyFont="1" applyFill="1" applyBorder="1" applyAlignment="1" applyProtection="1">
      <alignment/>
      <protection locked="0"/>
    </xf>
    <xf numFmtId="2" fontId="2" fillId="0" borderId="39" xfId="0" applyNumberFormat="1" applyFont="1" applyFill="1" applyBorder="1" applyAlignment="1" applyProtection="1">
      <alignment/>
      <protection locked="0"/>
    </xf>
    <xf numFmtId="2" fontId="4" fillId="0" borderId="34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/>
      <protection locked="0"/>
    </xf>
    <xf numFmtId="2" fontId="2" fillId="0" borderId="27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2" fillId="0" borderId="42" xfId="0" applyNumberFormat="1" applyFont="1" applyFill="1" applyBorder="1" applyAlignment="1" applyProtection="1">
      <alignment/>
      <protection locked="0"/>
    </xf>
    <xf numFmtId="2" fontId="2" fillId="0" borderId="42" xfId="0" applyNumberFormat="1" applyFont="1" applyFill="1" applyBorder="1" applyAlignment="1" applyProtection="1">
      <alignment/>
      <protection locked="0"/>
    </xf>
    <xf numFmtId="2" fontId="2" fillId="0" borderId="43" xfId="0" applyNumberFormat="1" applyFont="1" applyFill="1" applyBorder="1" applyAlignment="1" applyProtection="1">
      <alignment horizontal="right"/>
      <protection locked="0"/>
    </xf>
    <xf numFmtId="49" fontId="2" fillId="0" borderId="43" xfId="0" applyNumberFormat="1" applyFont="1" applyFill="1" applyBorder="1" applyAlignment="1" applyProtection="1">
      <alignment horizontal="right"/>
      <protection locked="0"/>
    </xf>
    <xf numFmtId="172" fontId="2" fillId="0" borderId="25" xfId="0" applyNumberFormat="1" applyFont="1" applyFill="1" applyBorder="1" applyAlignment="1" applyProtection="1">
      <alignment/>
      <protection locked="0"/>
    </xf>
    <xf numFmtId="172" fontId="2" fillId="0" borderId="23" xfId="0" applyNumberFormat="1" applyFont="1" applyFill="1" applyBorder="1" applyAlignment="1" applyProtection="1">
      <alignment/>
      <protection locked="0"/>
    </xf>
    <xf numFmtId="0" fontId="2" fillId="0" borderId="43" xfId="0" applyNumberFormat="1" applyFont="1" applyFill="1" applyBorder="1" applyAlignment="1" applyProtection="1">
      <alignment horizontal="right"/>
      <protection locked="0"/>
    </xf>
    <xf numFmtId="0" fontId="4" fillId="0" borderId="49" xfId="0" applyFont="1" applyFill="1" applyBorder="1" applyAlignment="1" applyProtection="1">
      <alignment horizontal="center" textRotation="90" wrapText="1"/>
      <protection locked="0"/>
    </xf>
    <xf numFmtId="0" fontId="4" fillId="0" borderId="50" xfId="0" applyFont="1" applyFill="1" applyBorder="1" applyAlignment="1" applyProtection="1">
      <alignment horizontal="center" textRotation="90" wrapText="1"/>
      <protection locked="0"/>
    </xf>
    <xf numFmtId="0" fontId="4" fillId="0" borderId="51" xfId="0" applyFont="1" applyFill="1" applyBorder="1" applyAlignment="1" applyProtection="1">
      <alignment horizontal="center" textRotation="90" wrapText="1"/>
      <protection locked="0"/>
    </xf>
    <xf numFmtId="0" fontId="2" fillId="0" borderId="35" xfId="0" applyFont="1" applyFill="1" applyBorder="1" applyAlignment="1" applyProtection="1">
      <alignment horizontal="center" textRotation="90" wrapText="1"/>
      <protection locked="0"/>
    </xf>
    <xf numFmtId="0" fontId="2" fillId="0" borderId="37" xfId="0" applyFont="1" applyFill="1" applyBorder="1" applyAlignment="1" applyProtection="1">
      <alignment horizontal="center" textRotation="90" wrapText="1"/>
      <protection locked="0"/>
    </xf>
    <xf numFmtId="0" fontId="2" fillId="0" borderId="39" xfId="0" applyFont="1" applyFill="1" applyBorder="1" applyAlignment="1" applyProtection="1">
      <alignment horizontal="center" textRotation="90" wrapText="1"/>
      <protection locked="0"/>
    </xf>
    <xf numFmtId="0" fontId="2" fillId="0" borderId="35" xfId="0" applyFont="1" applyFill="1" applyBorder="1" applyAlignment="1" applyProtection="1">
      <alignment horizontal="center" wrapText="1"/>
      <protection locked="0"/>
    </xf>
    <xf numFmtId="0" fontId="2" fillId="0" borderId="39" xfId="0" applyFont="1" applyFill="1" applyBorder="1" applyAlignment="1" applyProtection="1">
      <alignment horizontal="center" wrapText="1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 textRotation="90" wrapText="1"/>
      <protection locked="0"/>
    </xf>
    <xf numFmtId="0" fontId="2" fillId="0" borderId="30" xfId="0" applyFont="1" applyFill="1" applyBorder="1" applyAlignment="1" applyProtection="1">
      <alignment horizontal="center" textRotation="90" wrapText="1"/>
      <protection locked="0"/>
    </xf>
    <xf numFmtId="0" fontId="2" fillId="0" borderId="38" xfId="0" applyFont="1" applyFill="1" applyBorder="1" applyAlignment="1" applyProtection="1">
      <alignment horizontal="center" textRotation="90" wrapText="1"/>
      <protection locked="0"/>
    </xf>
    <xf numFmtId="0" fontId="4" fillId="0" borderId="25" xfId="0" applyFont="1" applyFill="1" applyBorder="1" applyAlignment="1" applyProtection="1">
      <alignment horizontal="center" textRotation="90" wrapText="1"/>
      <protection locked="0"/>
    </xf>
    <xf numFmtId="0" fontId="4" fillId="0" borderId="41" xfId="0" applyFont="1" applyFill="1" applyBorder="1" applyAlignment="1" applyProtection="1">
      <alignment horizontal="center" textRotation="90" wrapText="1"/>
      <protection locked="0"/>
    </xf>
    <xf numFmtId="0" fontId="2" fillId="0" borderId="11" xfId="0" applyFont="1" applyFill="1" applyBorder="1" applyAlignment="1" applyProtection="1">
      <alignment horizontal="center" textRotation="90" wrapText="1"/>
      <protection locked="0"/>
    </xf>
    <xf numFmtId="0" fontId="2" fillId="0" borderId="14" xfId="0" applyFont="1" applyFill="1" applyBorder="1" applyAlignment="1" applyProtection="1">
      <alignment horizontal="center" textRotation="90" wrapText="1"/>
      <protection locked="0"/>
    </xf>
    <xf numFmtId="0" fontId="2" fillId="0" borderId="24" xfId="0" applyFont="1" applyFill="1" applyBorder="1" applyAlignment="1" applyProtection="1">
      <alignment horizontal="center" textRotation="90" wrapText="1"/>
      <protection locked="0"/>
    </xf>
    <xf numFmtId="0" fontId="4" fillId="0" borderId="52" xfId="0" applyFont="1" applyFill="1" applyBorder="1" applyAlignment="1" applyProtection="1">
      <alignment horizontal="center" textRotation="90" wrapText="1"/>
      <protection locked="0"/>
    </xf>
    <xf numFmtId="0" fontId="4" fillId="0" borderId="29" xfId="0" applyFont="1" applyFill="1" applyBorder="1" applyAlignment="1" applyProtection="1">
      <alignment horizontal="center" textRotation="90" wrapText="1"/>
      <protection locked="0"/>
    </xf>
    <xf numFmtId="0" fontId="4" fillId="0" borderId="23" xfId="0" applyFont="1" applyFill="1" applyBorder="1" applyAlignment="1" applyProtection="1">
      <alignment horizontal="center" textRotation="90" wrapText="1"/>
      <protection locked="0"/>
    </xf>
    <xf numFmtId="0" fontId="2" fillId="0" borderId="49" xfId="0" applyFont="1" applyFill="1" applyBorder="1" applyAlignment="1" applyProtection="1">
      <alignment horizontal="left" textRotation="90" wrapText="1"/>
      <protection locked="0"/>
    </xf>
    <xf numFmtId="0" fontId="2" fillId="0" borderId="50" xfId="0" applyFont="1" applyFill="1" applyBorder="1" applyAlignment="1" applyProtection="1">
      <alignment horizontal="left" textRotation="90" wrapText="1"/>
      <protection locked="0"/>
    </xf>
    <xf numFmtId="0" fontId="2" fillId="0" borderId="51" xfId="0" applyFont="1" applyFill="1" applyBorder="1" applyAlignment="1" applyProtection="1">
      <alignment horizontal="left" textRotation="90" wrapText="1"/>
      <protection locked="0"/>
    </xf>
    <xf numFmtId="0" fontId="2" fillId="0" borderId="35" xfId="0" applyFont="1" applyFill="1" applyBorder="1" applyAlignment="1" applyProtection="1">
      <alignment horizontal="center" vertical="center" textRotation="90"/>
      <protection locked="0"/>
    </xf>
    <xf numFmtId="0" fontId="2" fillId="0" borderId="37" xfId="0" applyFont="1" applyFill="1" applyBorder="1" applyAlignment="1" applyProtection="1">
      <alignment horizontal="center" vertical="center" textRotation="90"/>
      <protection locked="0"/>
    </xf>
    <xf numFmtId="0" fontId="2" fillId="0" borderId="39" xfId="0" applyFont="1" applyFill="1" applyBorder="1" applyAlignment="1" applyProtection="1">
      <alignment horizontal="center" vertical="center" textRotation="90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2" fillId="0" borderId="53" xfId="0" applyNumberFormat="1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2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2" fontId="2" fillId="0" borderId="28" xfId="0" applyNumberFormat="1" applyFont="1" applyFill="1" applyBorder="1" applyAlignment="1" applyProtection="1">
      <alignment horizontal="center"/>
      <protection locked="0"/>
    </xf>
    <xf numFmtId="2" fontId="2" fillId="0" borderId="39" xfId="0" applyNumberFormat="1" applyFont="1" applyFill="1" applyBorder="1" applyAlignment="1" applyProtection="1">
      <alignment horizontal="center"/>
      <protection locked="0"/>
    </xf>
    <xf numFmtId="0" fontId="2" fillId="0" borderId="5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9" fontId="2" fillId="0" borderId="55" xfId="0" applyNumberFormat="1" applyFont="1" applyFill="1" applyBorder="1" applyAlignment="1" applyProtection="1">
      <alignment horizontal="center"/>
      <protection locked="0"/>
    </xf>
    <xf numFmtId="49" fontId="2" fillId="0" borderId="56" xfId="0" applyNumberFormat="1" applyFont="1" applyFill="1" applyBorder="1" applyAlignment="1" applyProtection="1">
      <alignment horizontal="center"/>
      <protection locked="0"/>
    </xf>
    <xf numFmtId="49" fontId="2" fillId="0" borderId="57" xfId="0" applyNumberFormat="1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0" fontId="2" fillId="0" borderId="38" xfId="0" applyFont="1" applyFill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50" fillId="0" borderId="30" xfId="0" applyFont="1" applyFill="1" applyBorder="1" applyAlignment="1" applyProtection="1">
      <alignment horizontal="center" textRotation="90" wrapText="1"/>
      <protection locked="0"/>
    </xf>
    <xf numFmtId="0" fontId="50" fillId="0" borderId="38" xfId="0" applyFont="1" applyFill="1" applyBorder="1" applyAlignment="1" applyProtection="1">
      <alignment horizontal="center" textRotation="90" wrapText="1"/>
      <protection locked="0"/>
    </xf>
    <xf numFmtId="0" fontId="11" fillId="0" borderId="11" xfId="0" applyFont="1" applyFill="1" applyBorder="1" applyAlignment="1" applyProtection="1">
      <alignment horizontal="center" textRotation="90" wrapText="1"/>
      <protection locked="0"/>
    </xf>
    <xf numFmtId="0" fontId="11" fillId="0" borderId="14" xfId="0" applyFont="1" applyFill="1" applyBorder="1" applyAlignment="1" applyProtection="1">
      <alignment horizontal="center" textRotation="90" wrapText="1"/>
      <protection locked="0"/>
    </xf>
    <xf numFmtId="0" fontId="11" fillId="0" borderId="24" xfId="0" applyFont="1" applyFill="1" applyBorder="1" applyAlignment="1" applyProtection="1">
      <alignment horizontal="center" textRotation="90" wrapText="1"/>
      <protection locked="0"/>
    </xf>
    <xf numFmtId="0" fontId="7" fillId="0" borderId="36" xfId="0" applyFont="1" applyFill="1" applyBorder="1" applyAlignment="1" applyProtection="1">
      <alignment horizontal="center" textRotation="90" wrapText="1"/>
      <protection locked="0"/>
    </xf>
    <xf numFmtId="0" fontId="7" fillId="0" borderId="30" xfId="0" applyFont="1" applyFill="1" applyBorder="1" applyAlignment="1" applyProtection="1">
      <alignment horizontal="center" textRotation="90" wrapText="1"/>
      <protection locked="0"/>
    </xf>
    <xf numFmtId="0" fontId="7" fillId="0" borderId="38" xfId="0" applyFont="1" applyFill="1" applyBorder="1" applyAlignment="1" applyProtection="1">
      <alignment horizontal="center" textRotation="90" wrapText="1"/>
      <protection locked="0"/>
    </xf>
    <xf numFmtId="0" fontId="7" fillId="0" borderId="35" xfId="0" applyFont="1" applyFill="1" applyBorder="1" applyAlignment="1" applyProtection="1">
      <alignment horizontal="center" textRotation="90" wrapText="1"/>
      <protection locked="0"/>
    </xf>
    <xf numFmtId="0" fontId="7" fillId="0" borderId="37" xfId="0" applyFont="1" applyFill="1" applyBorder="1" applyAlignment="1" applyProtection="1">
      <alignment horizontal="center" textRotation="90" wrapText="1"/>
      <protection locked="0"/>
    </xf>
    <xf numFmtId="0" fontId="7" fillId="0" borderId="39" xfId="0" applyFont="1" applyFill="1" applyBorder="1" applyAlignment="1" applyProtection="1">
      <alignment horizontal="center" textRotation="90" wrapText="1"/>
      <protection locked="0"/>
    </xf>
    <xf numFmtId="0" fontId="7" fillId="0" borderId="11" xfId="0" applyFont="1" applyFill="1" applyBorder="1" applyAlignment="1" applyProtection="1">
      <alignment horizontal="center" textRotation="90" wrapText="1"/>
      <protection locked="0"/>
    </xf>
    <xf numFmtId="0" fontId="7" fillId="0" borderId="14" xfId="0" applyFont="1" applyFill="1" applyBorder="1" applyAlignment="1" applyProtection="1">
      <alignment horizontal="center" textRotation="90" wrapText="1"/>
      <protection locked="0"/>
    </xf>
    <xf numFmtId="0" fontId="7" fillId="0" borderId="24" xfId="0" applyFont="1" applyFill="1" applyBorder="1" applyAlignment="1" applyProtection="1">
      <alignment horizontal="center" textRotation="90" wrapText="1"/>
      <protection locked="0"/>
    </xf>
    <xf numFmtId="0" fontId="2" fillId="0" borderId="49" xfId="0" applyFont="1" applyFill="1" applyBorder="1" applyAlignment="1" applyProtection="1">
      <alignment horizontal="center" textRotation="90" wrapText="1"/>
      <protection locked="0"/>
    </xf>
    <xf numFmtId="0" fontId="2" fillId="0" borderId="50" xfId="0" applyFont="1" applyFill="1" applyBorder="1" applyAlignment="1" applyProtection="1">
      <alignment horizontal="center" textRotation="90" wrapText="1"/>
      <protection locked="0"/>
    </xf>
    <xf numFmtId="0" fontId="2" fillId="0" borderId="51" xfId="0" applyFont="1" applyFill="1" applyBorder="1" applyAlignment="1" applyProtection="1">
      <alignment horizont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0</xdr:rowOff>
    </xdr:from>
    <xdr:to>
      <xdr:col>1</xdr:col>
      <xdr:colOff>361950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3345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1133475</xdr:colOff>
      <xdr:row>39</xdr:row>
      <xdr:rowOff>0</xdr:rowOff>
    </xdr:from>
    <xdr:to>
      <xdr:col>2</xdr:col>
      <xdr:colOff>180975</xdr:colOff>
      <xdr:row>41</xdr:row>
      <xdr:rowOff>47625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833437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38</xdr:row>
      <xdr:rowOff>95250</xdr:rowOff>
    </xdr:from>
    <xdr:to>
      <xdr:col>14</xdr:col>
      <xdr:colOff>28575</xdr:colOff>
      <xdr:row>40</xdr:row>
      <xdr:rowOff>38100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667500" y="823912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219075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24840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1</xdr:col>
      <xdr:colOff>390525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40</xdr:row>
      <xdr:rowOff>28575</xdr:rowOff>
    </xdr:from>
    <xdr:to>
      <xdr:col>3</xdr:col>
      <xdr:colOff>0</xdr:colOff>
      <xdr:row>42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525" y="856297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39</xdr:row>
      <xdr:rowOff>95250</xdr:rowOff>
    </xdr:from>
    <xdr:to>
      <xdr:col>14</xdr:col>
      <xdr:colOff>66675</xdr:colOff>
      <xdr:row>41</xdr:row>
      <xdr:rowOff>38100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657975" y="84391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20077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1</xdr:col>
      <xdr:colOff>409575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8107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39</xdr:row>
      <xdr:rowOff>28575</xdr:rowOff>
    </xdr:from>
    <xdr:to>
      <xdr:col>2</xdr:col>
      <xdr:colOff>152400</xdr:colOff>
      <xdr:row>41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83629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38</xdr:row>
      <xdr:rowOff>66675</xdr:rowOff>
    </xdr:from>
    <xdr:to>
      <xdr:col>14</xdr:col>
      <xdr:colOff>0</xdr:colOff>
      <xdr:row>40</xdr:row>
      <xdr:rowOff>9525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429375" y="82105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219075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3885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9525</xdr:rowOff>
    </xdr:from>
    <xdr:to>
      <xdr:col>1</xdr:col>
      <xdr:colOff>390525</xdr:colOff>
      <xdr:row>5</xdr:row>
      <xdr:rowOff>9525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9525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40</xdr:row>
      <xdr:rowOff>0</xdr:rowOff>
    </xdr:from>
    <xdr:to>
      <xdr:col>2</xdr:col>
      <xdr:colOff>114300</xdr:colOff>
      <xdr:row>42</xdr:row>
      <xdr:rowOff>47625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853440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39</xdr:row>
      <xdr:rowOff>95250</xdr:rowOff>
    </xdr:from>
    <xdr:to>
      <xdr:col>13</xdr:col>
      <xdr:colOff>457200</xdr:colOff>
      <xdr:row>41</xdr:row>
      <xdr:rowOff>38100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619875" y="84391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20077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1</xdr:col>
      <xdr:colOff>390525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39</xdr:row>
      <xdr:rowOff>9525</xdr:rowOff>
    </xdr:from>
    <xdr:to>
      <xdr:col>2</xdr:col>
      <xdr:colOff>152400</xdr:colOff>
      <xdr:row>41</xdr:row>
      <xdr:rowOff>57150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834390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38</xdr:row>
      <xdr:rowOff>66675</xdr:rowOff>
    </xdr:from>
    <xdr:to>
      <xdr:col>13</xdr:col>
      <xdr:colOff>352425</xdr:colOff>
      <xdr:row>40</xdr:row>
      <xdr:rowOff>9525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800850" y="82105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133350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40080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0</xdr:row>
      <xdr:rowOff>0</xdr:rowOff>
    </xdr:from>
    <xdr:to>
      <xdr:col>1</xdr:col>
      <xdr:colOff>438150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100965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40</xdr:row>
      <xdr:rowOff>28575</xdr:rowOff>
    </xdr:from>
    <xdr:to>
      <xdr:col>2</xdr:col>
      <xdr:colOff>152400</xdr:colOff>
      <xdr:row>42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856297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39</xdr:row>
      <xdr:rowOff>95250</xdr:rowOff>
    </xdr:from>
    <xdr:to>
      <xdr:col>14</xdr:col>
      <xdr:colOff>28575</xdr:colOff>
      <xdr:row>41</xdr:row>
      <xdr:rowOff>38100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572250" y="84391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133350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6742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1</xdr:col>
      <xdr:colOff>409575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8107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39</xdr:row>
      <xdr:rowOff>180975</xdr:rowOff>
    </xdr:from>
    <xdr:to>
      <xdr:col>2</xdr:col>
      <xdr:colOff>123825</xdr:colOff>
      <xdr:row>42</xdr:row>
      <xdr:rowOff>38100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6325" y="852487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39</xdr:row>
      <xdr:rowOff>85725</xdr:rowOff>
    </xdr:from>
    <xdr:to>
      <xdr:col>13</xdr:col>
      <xdr:colOff>438150</xdr:colOff>
      <xdr:row>41</xdr:row>
      <xdr:rowOff>28575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657975" y="842962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25792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1</xdr:col>
      <xdr:colOff>390525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39</xdr:row>
      <xdr:rowOff>28575</xdr:rowOff>
    </xdr:from>
    <xdr:to>
      <xdr:col>2</xdr:col>
      <xdr:colOff>161925</xdr:colOff>
      <xdr:row>41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83629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38</xdr:row>
      <xdr:rowOff>85725</xdr:rowOff>
    </xdr:from>
    <xdr:to>
      <xdr:col>14</xdr:col>
      <xdr:colOff>19050</xdr:colOff>
      <xdr:row>40</xdr:row>
      <xdr:rowOff>28575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896100" y="82296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133350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40080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28575</xdr:rowOff>
    </xdr:from>
    <xdr:to>
      <xdr:col>1</xdr:col>
      <xdr:colOff>352425</xdr:colOff>
      <xdr:row>5</xdr:row>
      <xdr:rowOff>28575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23925" y="28575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1133475</xdr:colOff>
      <xdr:row>40</xdr:row>
      <xdr:rowOff>19050</xdr:rowOff>
    </xdr:from>
    <xdr:to>
      <xdr:col>2</xdr:col>
      <xdr:colOff>180975</xdr:colOff>
      <xdr:row>42</xdr:row>
      <xdr:rowOff>66675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85534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428625</xdr:colOff>
      <xdr:row>39</xdr:row>
      <xdr:rowOff>76200</xdr:rowOff>
    </xdr:from>
    <xdr:to>
      <xdr:col>13</xdr:col>
      <xdr:colOff>209550</xdr:colOff>
      <xdr:row>41</xdr:row>
      <xdr:rowOff>19050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934200" y="84201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609600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50557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0</xdr:rowOff>
    </xdr:from>
    <xdr:to>
      <xdr:col>1</xdr:col>
      <xdr:colOff>361950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3345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40</xdr:row>
      <xdr:rowOff>9525</xdr:rowOff>
    </xdr:from>
    <xdr:to>
      <xdr:col>2</xdr:col>
      <xdr:colOff>76200</xdr:colOff>
      <xdr:row>42</xdr:row>
      <xdr:rowOff>57150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28700" y="854392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447675</xdr:colOff>
      <xdr:row>39</xdr:row>
      <xdr:rowOff>76200</xdr:rowOff>
    </xdr:from>
    <xdr:to>
      <xdr:col>13</xdr:col>
      <xdr:colOff>400050</xdr:colOff>
      <xdr:row>41</xdr:row>
      <xdr:rowOff>19050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410325" y="84201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133350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5962650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9525</xdr:rowOff>
    </xdr:from>
    <xdr:to>
      <xdr:col>1</xdr:col>
      <xdr:colOff>342900</xdr:colOff>
      <xdr:row>5</xdr:row>
      <xdr:rowOff>9525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90600" y="9525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1095375</xdr:colOff>
      <xdr:row>38</xdr:row>
      <xdr:rowOff>38100</xdr:rowOff>
    </xdr:from>
    <xdr:to>
      <xdr:col>2</xdr:col>
      <xdr:colOff>66675</xdr:colOff>
      <xdr:row>40</xdr:row>
      <xdr:rowOff>85725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95375" y="816292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447675</xdr:colOff>
      <xdr:row>37</xdr:row>
      <xdr:rowOff>123825</xdr:rowOff>
    </xdr:from>
    <xdr:to>
      <xdr:col>14</xdr:col>
      <xdr:colOff>9525</xdr:colOff>
      <xdr:row>39</xdr:row>
      <xdr:rowOff>66675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343650" y="80581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35</xdr:row>
      <xdr:rowOff>0</xdr:rowOff>
    </xdr:from>
    <xdr:to>
      <xdr:col>13</xdr:col>
      <xdr:colOff>171450</xdr:colOff>
      <xdr:row>37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5895975" y="755332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0</xdr:rowOff>
    </xdr:from>
    <xdr:to>
      <xdr:col>1</xdr:col>
      <xdr:colOff>419100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9060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1190625</xdr:colOff>
      <xdr:row>40</xdr:row>
      <xdr:rowOff>38100</xdr:rowOff>
    </xdr:from>
    <xdr:to>
      <xdr:col>3</xdr:col>
      <xdr:colOff>38100</xdr:colOff>
      <xdr:row>42</xdr:row>
      <xdr:rowOff>85725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90625" y="857250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39</xdr:row>
      <xdr:rowOff>85725</xdr:rowOff>
    </xdr:from>
    <xdr:to>
      <xdr:col>13</xdr:col>
      <xdr:colOff>457200</xdr:colOff>
      <xdr:row>41</xdr:row>
      <xdr:rowOff>28575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457950" y="842962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38850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28575</xdr:rowOff>
    </xdr:from>
    <xdr:to>
      <xdr:col>1</xdr:col>
      <xdr:colOff>371475</xdr:colOff>
      <xdr:row>5</xdr:row>
      <xdr:rowOff>28575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42975" y="28575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1133475</xdr:colOff>
      <xdr:row>40</xdr:row>
      <xdr:rowOff>19050</xdr:rowOff>
    </xdr:from>
    <xdr:to>
      <xdr:col>2</xdr:col>
      <xdr:colOff>180975</xdr:colOff>
      <xdr:row>42</xdr:row>
      <xdr:rowOff>66675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85534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39</xdr:row>
      <xdr:rowOff>114300</xdr:rowOff>
    </xdr:from>
    <xdr:to>
      <xdr:col>14</xdr:col>
      <xdr:colOff>47625</xdr:colOff>
      <xdr:row>41</xdr:row>
      <xdr:rowOff>57150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496050" y="84582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57900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1</xdr:col>
      <xdr:colOff>409575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8107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39</xdr:row>
      <xdr:rowOff>28575</xdr:rowOff>
    </xdr:from>
    <xdr:to>
      <xdr:col>2</xdr:col>
      <xdr:colOff>152400</xdr:colOff>
      <xdr:row>41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83629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38</xdr:row>
      <xdr:rowOff>66675</xdr:rowOff>
    </xdr:from>
    <xdr:to>
      <xdr:col>14</xdr:col>
      <xdr:colOff>0</xdr:colOff>
      <xdr:row>40</xdr:row>
      <xdr:rowOff>9525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362700" y="82105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219075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5972175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0</xdr:rowOff>
    </xdr:from>
    <xdr:to>
      <xdr:col>1</xdr:col>
      <xdr:colOff>361950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3345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38</xdr:row>
      <xdr:rowOff>180975</xdr:rowOff>
    </xdr:from>
    <xdr:to>
      <xdr:col>2</xdr:col>
      <xdr:colOff>152400</xdr:colOff>
      <xdr:row>41</xdr:row>
      <xdr:rowOff>38100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83248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428625</xdr:colOff>
      <xdr:row>38</xdr:row>
      <xdr:rowOff>57150</xdr:rowOff>
    </xdr:from>
    <xdr:to>
      <xdr:col>13</xdr:col>
      <xdr:colOff>381000</xdr:colOff>
      <xdr:row>40</xdr:row>
      <xdr:rowOff>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886575" y="820102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133350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45795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0</xdr:rowOff>
    </xdr:from>
    <xdr:to>
      <xdr:col>1</xdr:col>
      <xdr:colOff>400050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7155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39</xdr:row>
      <xdr:rowOff>133350</xdr:rowOff>
    </xdr:from>
    <xdr:to>
      <xdr:col>2</xdr:col>
      <xdr:colOff>123825</xdr:colOff>
      <xdr:row>41</xdr:row>
      <xdr:rowOff>180975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6325" y="84772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485775</xdr:colOff>
      <xdr:row>39</xdr:row>
      <xdr:rowOff>114300</xdr:rowOff>
    </xdr:from>
    <xdr:to>
      <xdr:col>14</xdr:col>
      <xdr:colOff>9525</xdr:colOff>
      <xdr:row>41</xdr:row>
      <xdr:rowOff>57150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553200" y="84582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133350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6742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19050</xdr:rowOff>
    </xdr:from>
    <xdr:to>
      <xdr:col>1</xdr:col>
      <xdr:colOff>352425</xdr:colOff>
      <xdr:row>5</xdr:row>
      <xdr:rowOff>19050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23925" y="1905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39</xdr:row>
      <xdr:rowOff>171450</xdr:rowOff>
    </xdr:from>
    <xdr:to>
      <xdr:col>3</xdr:col>
      <xdr:colOff>0</xdr:colOff>
      <xdr:row>42</xdr:row>
      <xdr:rowOff>28575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525" y="85153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57150</xdr:rowOff>
    </xdr:from>
    <xdr:to>
      <xdr:col>13</xdr:col>
      <xdr:colOff>466725</xdr:colOff>
      <xdr:row>41</xdr:row>
      <xdr:rowOff>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524625" y="84010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96000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0</xdr:rowOff>
    </xdr:from>
    <xdr:to>
      <xdr:col>1</xdr:col>
      <xdr:colOff>352425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2392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39</xdr:row>
      <xdr:rowOff>47625</xdr:rowOff>
    </xdr:from>
    <xdr:to>
      <xdr:col>2</xdr:col>
      <xdr:colOff>114300</xdr:colOff>
      <xdr:row>41</xdr:row>
      <xdr:rowOff>95250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838200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38</xdr:row>
      <xdr:rowOff>104775</xdr:rowOff>
    </xdr:from>
    <xdr:to>
      <xdr:col>14</xdr:col>
      <xdr:colOff>47625</xdr:colOff>
      <xdr:row>40</xdr:row>
      <xdr:rowOff>47625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924675" y="82486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133350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40080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0</xdr:rowOff>
    </xdr:from>
    <xdr:to>
      <xdr:col>1</xdr:col>
      <xdr:colOff>400050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7155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1095375</xdr:colOff>
      <xdr:row>40</xdr:row>
      <xdr:rowOff>19050</xdr:rowOff>
    </xdr:from>
    <xdr:to>
      <xdr:col>2</xdr:col>
      <xdr:colOff>142875</xdr:colOff>
      <xdr:row>42</xdr:row>
      <xdr:rowOff>66675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95375" y="85534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476250</xdr:colOff>
      <xdr:row>39</xdr:row>
      <xdr:rowOff>66675</xdr:rowOff>
    </xdr:from>
    <xdr:to>
      <xdr:col>13</xdr:col>
      <xdr:colOff>257175</xdr:colOff>
      <xdr:row>41</xdr:row>
      <xdr:rowOff>9525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7048500" y="841057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609600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572250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0</xdr:rowOff>
    </xdr:from>
    <xdr:to>
      <xdr:col>1</xdr:col>
      <xdr:colOff>352425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2392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1133475</xdr:colOff>
      <xdr:row>40</xdr:row>
      <xdr:rowOff>9525</xdr:rowOff>
    </xdr:from>
    <xdr:to>
      <xdr:col>2</xdr:col>
      <xdr:colOff>180975</xdr:colOff>
      <xdr:row>42</xdr:row>
      <xdr:rowOff>57150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854392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447675</xdr:colOff>
      <xdr:row>39</xdr:row>
      <xdr:rowOff>104775</xdr:rowOff>
    </xdr:from>
    <xdr:to>
      <xdr:col>13</xdr:col>
      <xdr:colOff>400050</xdr:colOff>
      <xdr:row>41</xdr:row>
      <xdr:rowOff>47625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410325" y="844867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133350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5962650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0</xdr:rowOff>
    </xdr:from>
    <xdr:to>
      <xdr:col>1</xdr:col>
      <xdr:colOff>266700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1440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41</xdr:row>
      <xdr:rowOff>9525</xdr:rowOff>
    </xdr:from>
    <xdr:to>
      <xdr:col>2</xdr:col>
      <xdr:colOff>38100</xdr:colOff>
      <xdr:row>43</xdr:row>
      <xdr:rowOff>57150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873442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40</xdr:row>
      <xdr:rowOff>76200</xdr:rowOff>
    </xdr:from>
    <xdr:to>
      <xdr:col>13</xdr:col>
      <xdr:colOff>409575</xdr:colOff>
      <xdr:row>42</xdr:row>
      <xdr:rowOff>19050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505575" y="86106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13</xdr:col>
      <xdr:colOff>171450</xdr:colOff>
      <xdr:row>40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86475" y="81534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9">
      <selection activeCell="J31" sqref="J31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0.8515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03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AB36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H36</f>
        <v>3411.4405</v>
      </c>
      <c r="N13" s="170"/>
      <c r="O13" s="170"/>
      <c r="P13" s="170">
        <f>ROUND(IF(M13=0,0,M13/H13),2)</f>
        <v>179.55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O36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X36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S36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108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3411.4405</v>
      </c>
      <c r="N17" s="161"/>
      <c r="O17" s="162"/>
      <c r="P17" s="164">
        <f>SUM(P12:Q16)</f>
        <v>179.55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117</v>
      </c>
      <c r="E22" s="117" t="s">
        <v>99</v>
      </c>
      <c r="F22" s="136" t="s">
        <v>129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201" t="s">
        <v>114</v>
      </c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202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203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67">
        <v>35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0.02</v>
      </c>
      <c r="E28" s="78"/>
      <c r="F28" s="79"/>
      <c r="G28" s="80">
        <f aca="true" t="shared" si="0" ref="G28:G35">SUM(D28:F28)*$D$26</f>
        <v>0.38</v>
      </c>
      <c r="H28" s="81">
        <f aca="true" t="shared" si="1" ref="H28:H35">G28*B28</f>
        <v>418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0.38</v>
      </c>
      <c r="AH28" s="87">
        <f>AG28/19</f>
        <v>0.02</v>
      </c>
      <c r="AI28" s="85">
        <f aca="true" t="shared" si="11" ref="AI28:AI35">AG28*B28</f>
        <v>418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0.015</v>
      </c>
      <c r="E29" s="78"/>
      <c r="F29" s="79">
        <v>0.015</v>
      </c>
      <c r="G29" s="80">
        <f t="shared" si="0"/>
        <v>0.57</v>
      </c>
      <c r="H29" s="81">
        <f t="shared" si="1"/>
        <v>854.9999999999999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0.57</v>
      </c>
      <c r="AH29" s="87">
        <f aca="true" t="shared" si="12" ref="AH29:AH35">AG29/19</f>
        <v>0.03</v>
      </c>
      <c r="AI29" s="85">
        <f t="shared" si="11"/>
        <v>854.9999999999999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0.01005</v>
      </c>
      <c r="E30" s="78">
        <v>0.0107</v>
      </c>
      <c r="F30" s="79"/>
      <c r="G30" s="80">
        <f t="shared" si="0"/>
        <v>0.39424999999999993</v>
      </c>
      <c r="H30" s="81">
        <f t="shared" si="1"/>
        <v>59.13749999999999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0.39424999999999993</v>
      </c>
      <c r="AH30" s="87">
        <f t="shared" si="12"/>
        <v>0.020749999999999998</v>
      </c>
      <c r="AI30" s="85">
        <f t="shared" si="11"/>
        <v>59.13749999999999</v>
      </c>
    </row>
    <row r="31" spans="1:35" ht="15.75">
      <c r="A31" s="75" t="s">
        <v>57</v>
      </c>
      <c r="B31" s="76">
        <v>185</v>
      </c>
      <c r="C31" s="27" t="s">
        <v>52</v>
      </c>
      <c r="D31" s="77">
        <v>0.03</v>
      </c>
      <c r="E31" s="78"/>
      <c r="F31" s="79"/>
      <c r="G31" s="80">
        <f t="shared" si="0"/>
        <v>0.57</v>
      </c>
      <c r="H31" s="81">
        <f t="shared" si="1"/>
        <v>105.44999999999999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0.57</v>
      </c>
      <c r="AH31" s="87">
        <f t="shared" si="12"/>
        <v>0.03</v>
      </c>
      <c r="AI31" s="85">
        <f t="shared" si="11"/>
        <v>105.44999999999999</v>
      </c>
    </row>
    <row r="32" spans="1:35" ht="15.75">
      <c r="A32" s="75" t="s">
        <v>123</v>
      </c>
      <c r="B32" s="76">
        <v>1150</v>
      </c>
      <c r="C32" s="27" t="s">
        <v>52</v>
      </c>
      <c r="D32" s="77"/>
      <c r="E32" s="78"/>
      <c r="F32" s="79">
        <v>0.01</v>
      </c>
      <c r="G32" s="80">
        <f t="shared" si="0"/>
        <v>0.19</v>
      </c>
      <c r="H32" s="81">
        <f t="shared" si="1"/>
        <v>218.5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0.19</v>
      </c>
      <c r="AH32" s="87">
        <f t="shared" si="12"/>
        <v>0.01</v>
      </c>
      <c r="AI32" s="85">
        <f t="shared" si="11"/>
        <v>218.5</v>
      </c>
    </row>
    <row r="33" spans="1:35" s="106" customFormat="1" ht="15.75">
      <c r="A33" s="75" t="s">
        <v>97</v>
      </c>
      <c r="B33" s="76">
        <v>500</v>
      </c>
      <c r="C33" s="27" t="s">
        <v>52</v>
      </c>
      <c r="D33" s="77"/>
      <c r="E33" s="78"/>
      <c r="F33" s="79">
        <v>0.14356</v>
      </c>
      <c r="G33" s="80">
        <f t="shared" si="0"/>
        <v>2.72764</v>
      </c>
      <c r="H33" s="81">
        <f t="shared" si="1"/>
        <v>1363.82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105"/>
      <c r="AD33" s="105"/>
      <c r="AE33" s="85"/>
      <c r="AF33" s="85"/>
      <c r="AG33" s="86">
        <f t="shared" si="10"/>
        <v>2.72764</v>
      </c>
      <c r="AH33" s="87">
        <f t="shared" si="12"/>
        <v>0.14356</v>
      </c>
      <c r="AI33" s="85">
        <f>AG33*B33</f>
        <v>1363.82</v>
      </c>
    </row>
    <row r="34" spans="1:35" ht="15.75">
      <c r="A34" s="75" t="s">
        <v>55</v>
      </c>
      <c r="B34" s="76">
        <v>1850</v>
      </c>
      <c r="C34" s="27" t="s">
        <v>52</v>
      </c>
      <c r="D34" s="77"/>
      <c r="E34" s="78">
        <v>0.004</v>
      </c>
      <c r="F34" s="79"/>
      <c r="G34" s="80">
        <f t="shared" si="0"/>
        <v>0.076</v>
      </c>
      <c r="H34" s="81">
        <f t="shared" si="1"/>
        <v>140.6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84"/>
      <c r="AD34" s="84"/>
      <c r="AE34" s="85"/>
      <c r="AF34" s="85"/>
      <c r="AG34" s="86">
        <f t="shared" si="10"/>
        <v>0.076</v>
      </c>
      <c r="AH34" s="87">
        <f t="shared" si="12"/>
        <v>0.004</v>
      </c>
      <c r="AI34" s="85">
        <f t="shared" si="11"/>
        <v>140.6</v>
      </c>
    </row>
    <row r="35" spans="1:35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0.047</v>
      </c>
      <c r="G35" s="80">
        <f t="shared" si="0"/>
        <v>0.893</v>
      </c>
      <c r="H35" s="81">
        <f t="shared" si="1"/>
        <v>250.933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78"/>
      <c r="V35" s="79"/>
      <c r="W35" s="82">
        <f t="shared" si="6"/>
        <v>0</v>
      </c>
      <c r="X35" s="81">
        <f t="shared" si="7"/>
        <v>0</v>
      </c>
      <c r="Y35" s="78"/>
      <c r="Z35" s="79"/>
      <c r="AA35" s="82">
        <f t="shared" si="8"/>
        <v>0</v>
      </c>
      <c r="AB35" s="83">
        <f t="shared" si="9"/>
        <v>0</v>
      </c>
      <c r="AC35" s="84"/>
      <c r="AD35" s="84"/>
      <c r="AE35" s="85"/>
      <c r="AF35" s="85"/>
      <c r="AG35" s="86">
        <f t="shared" si="10"/>
        <v>0.893</v>
      </c>
      <c r="AH35" s="87">
        <f t="shared" si="12"/>
        <v>0.047</v>
      </c>
      <c r="AI35" s="85">
        <f t="shared" si="11"/>
        <v>250.933</v>
      </c>
    </row>
    <row r="36" spans="1:35" ht="15">
      <c r="A36" s="91" t="s">
        <v>58</v>
      </c>
      <c r="B36" s="92"/>
      <c r="C36" s="38"/>
      <c r="D36" s="76">
        <f>SUMPRODUCT(D28:D35,$B$28:$B$35)</f>
        <v>51.5575</v>
      </c>
      <c r="E36" s="76">
        <f>SUMPRODUCT(E28:E35,$B$28:$B$35)</f>
        <v>9.005</v>
      </c>
      <c r="F36" s="93">
        <f>SUMPRODUCT(F28:F35,$B$28:$B$35)</f>
        <v>118.987</v>
      </c>
      <c r="G36" s="94"/>
      <c r="H36" s="95">
        <f>SUM(H28:H35)</f>
        <v>3411.4405</v>
      </c>
      <c r="I36" s="76">
        <f>SUMPRODUCT(I34:I35,$B$34:$B$35)</f>
        <v>0</v>
      </c>
      <c r="J36" s="76">
        <f>SUMPRODUCT(J34:J35,$B$34:$B$35)</f>
        <v>0</v>
      </c>
      <c r="K36" s="76">
        <f>SUMPRODUCT(K34:K35,$B$34:$B$35)</f>
        <v>0</v>
      </c>
      <c r="L36" s="76">
        <f>SUMPRODUCT(L34:L35,$B$34:$B$35)</f>
        <v>0</v>
      </c>
      <c r="M36" s="76">
        <f>SUMPRODUCT(M34:M35,$B$34:$B$35)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SUMPRODUCT(Y34:Y35,$B$34:$B$35)</f>
        <v>0</v>
      </c>
      <c r="Z36" s="93">
        <f>SUM(Z34:Z35)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SUM(AG28:AG32,AG33:AG35)</f>
        <v>5.800889999999999</v>
      </c>
      <c r="AH36" s="77"/>
      <c r="AI36" s="97">
        <f>SUM(AI28:AI35)</f>
        <v>3411.4405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122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24" t="s">
        <v>61</v>
      </c>
      <c r="W38" s="124"/>
      <c r="X38" s="124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3411.4405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24"/>
      <c r="W39" s="124"/>
      <c r="X39" s="124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107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3">
      <selection activeCell="M32" sqref="M32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6.140625" style="0" customWidth="1"/>
    <col min="5" max="5" width="5.8515625" style="0" customWidth="1"/>
    <col min="6" max="6" width="12.7109375" style="0" customWidth="1"/>
    <col min="7" max="7" width="6.7109375" style="0" customWidth="1"/>
    <col min="8" max="8" width="9.00390625" style="0" customWidth="1"/>
    <col min="9" max="9" width="5.57421875" style="0" customWidth="1"/>
    <col min="10" max="10" width="7.00390625" style="0" customWidth="1"/>
    <col min="11" max="11" width="5.7109375" style="0" customWidth="1"/>
    <col min="12" max="12" width="6.281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14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3411.134467</v>
      </c>
      <c r="N13" s="170"/>
      <c r="O13" s="170"/>
      <c r="P13" s="170">
        <f>ROUND(IF(M13=0,0,M13/H13),2)</f>
        <v>179.53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3411.134467</v>
      </c>
      <c r="N17" s="161"/>
      <c r="O17" s="162"/>
      <c r="P17" s="164">
        <f>SUM(P12:Q16)</f>
        <v>179.53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 customHeight="1">
      <c r="A22" s="11" t="s">
        <v>41</v>
      </c>
      <c r="B22" s="45" t="s">
        <v>42</v>
      </c>
      <c r="C22" s="140"/>
      <c r="D22" s="130" t="s">
        <v>84</v>
      </c>
      <c r="E22" s="117" t="s">
        <v>93</v>
      </c>
      <c r="F22" s="136" t="s">
        <v>127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99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200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128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 aca="true" t="shared" si="0" ref="G28:G36">SUM(D28:F28)*$D$26</f>
        <v>0.57</v>
      </c>
      <c r="H28" s="81">
        <f aca="true" t="shared" si="1" ref="H28:H36">G28*B28</f>
        <v>627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0.57</v>
      </c>
      <c r="AH28" s="87">
        <f>AG28/19</f>
        <v>0.03</v>
      </c>
      <c r="AI28" s="85">
        <f aca="true" t="shared" si="11" ref="AI28:AI36"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/>
      <c r="G29" s="80">
        <f t="shared" si="0"/>
        <v>0.19</v>
      </c>
      <c r="H29" s="81">
        <f t="shared" si="1"/>
        <v>285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0.19</v>
      </c>
      <c r="AH29" s="87">
        <f aca="true" t="shared" si="12" ref="AH29:AH36">AG29/19</f>
        <v>0.01</v>
      </c>
      <c r="AI29" s="85">
        <f t="shared" si="11"/>
        <v>285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0.014</v>
      </c>
      <c r="E30" s="78">
        <v>0.013</v>
      </c>
      <c r="F30" s="79"/>
      <c r="G30" s="80">
        <f t="shared" si="0"/>
        <v>0.513</v>
      </c>
      <c r="H30" s="81">
        <f t="shared" si="1"/>
        <v>76.95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0.513</v>
      </c>
      <c r="AH30" s="87">
        <f t="shared" si="12"/>
        <v>0.027</v>
      </c>
      <c r="AI30" s="85">
        <f t="shared" si="11"/>
        <v>76.95</v>
      </c>
    </row>
    <row r="31" spans="1:35" ht="15.75">
      <c r="A31" s="75" t="s">
        <v>89</v>
      </c>
      <c r="B31" s="76">
        <v>80</v>
      </c>
      <c r="C31" s="27" t="s">
        <v>52</v>
      </c>
      <c r="D31" s="77">
        <v>0.045</v>
      </c>
      <c r="E31" s="78"/>
      <c r="F31" s="79"/>
      <c r="G31" s="80">
        <f t="shared" si="0"/>
        <v>0.855</v>
      </c>
      <c r="H31" s="81">
        <f t="shared" si="1"/>
        <v>68.4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0.855</v>
      </c>
      <c r="AH31" s="87">
        <f t="shared" si="12"/>
        <v>0.045</v>
      </c>
      <c r="AI31" s="85">
        <f t="shared" si="11"/>
        <v>68.4</v>
      </c>
    </row>
    <row r="32" spans="1:35" ht="15.75">
      <c r="A32" s="75" t="s">
        <v>100</v>
      </c>
      <c r="B32" s="76">
        <v>851.0638</v>
      </c>
      <c r="C32" s="27" t="s">
        <v>52</v>
      </c>
      <c r="D32" s="77"/>
      <c r="E32" s="78">
        <v>0.01</v>
      </c>
      <c r="F32" s="79"/>
      <c r="G32" s="80">
        <f t="shared" si="0"/>
        <v>0.19</v>
      </c>
      <c r="H32" s="81">
        <f t="shared" si="1"/>
        <v>161.702122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0.19</v>
      </c>
      <c r="AH32" s="87">
        <f t="shared" si="12"/>
        <v>0.01</v>
      </c>
      <c r="AI32" s="85">
        <f t="shared" si="11"/>
        <v>161.702122</v>
      </c>
    </row>
    <row r="33" spans="1:35" ht="15.75">
      <c r="A33" s="75" t="s">
        <v>74</v>
      </c>
      <c r="B33" s="76">
        <v>473.6842</v>
      </c>
      <c r="C33" s="27" t="s">
        <v>52</v>
      </c>
      <c r="D33" s="77"/>
      <c r="E33" s="78">
        <v>0.025</v>
      </c>
      <c r="F33" s="79"/>
      <c r="G33" s="80">
        <f t="shared" si="0"/>
        <v>0.47500000000000003</v>
      </c>
      <c r="H33" s="81">
        <f t="shared" si="1"/>
        <v>224.999995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0.47500000000000003</v>
      </c>
      <c r="AH33" s="87">
        <f t="shared" si="12"/>
        <v>0.025</v>
      </c>
      <c r="AI33" s="85">
        <f>AG33*B33</f>
        <v>224.999995</v>
      </c>
    </row>
    <row r="34" spans="1:35" ht="15.75">
      <c r="A34" s="75" t="s">
        <v>125</v>
      </c>
      <c r="B34" s="76">
        <v>344.8275</v>
      </c>
      <c r="C34" s="27" t="s">
        <v>52</v>
      </c>
      <c r="D34" s="77"/>
      <c r="E34" s="78"/>
      <c r="F34" s="79">
        <v>0.06</v>
      </c>
      <c r="G34" s="80">
        <f t="shared" si="0"/>
        <v>1.14</v>
      </c>
      <c r="H34" s="81">
        <f t="shared" si="1"/>
        <v>393.10335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/>
      <c r="Z34" s="79"/>
      <c r="AA34" s="82">
        <f>SUM(Y34:Z34)*$Y$26</f>
        <v>0</v>
      </c>
      <c r="AB34" s="83">
        <f>AA34*B34</f>
        <v>0</v>
      </c>
      <c r="AC34" s="84"/>
      <c r="AD34" s="84"/>
      <c r="AE34" s="85"/>
      <c r="AF34" s="85"/>
      <c r="AG34" s="86">
        <f t="shared" si="10"/>
        <v>1.14</v>
      </c>
      <c r="AH34" s="87">
        <f t="shared" si="12"/>
        <v>0.06</v>
      </c>
      <c r="AI34" s="85">
        <f>AG34*B34</f>
        <v>393.10335</v>
      </c>
    </row>
    <row r="35" spans="1:35" ht="15.75">
      <c r="A35" s="75" t="s">
        <v>97</v>
      </c>
      <c r="B35" s="76">
        <v>500</v>
      </c>
      <c r="C35" s="27" t="s">
        <v>52</v>
      </c>
      <c r="D35" s="77"/>
      <c r="E35" s="78"/>
      <c r="F35" s="79">
        <v>0.13702</v>
      </c>
      <c r="G35" s="80">
        <f t="shared" si="0"/>
        <v>2.60338</v>
      </c>
      <c r="H35" s="81">
        <f t="shared" si="1"/>
        <v>1301.69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84"/>
      <c r="AD35" s="84"/>
      <c r="AE35" s="85"/>
      <c r="AF35" s="85"/>
      <c r="AG35" s="86">
        <f t="shared" si="10"/>
        <v>2.60338</v>
      </c>
      <c r="AH35" s="87">
        <f t="shared" si="12"/>
        <v>0.13702</v>
      </c>
      <c r="AI35" s="85">
        <f>AG35*B35</f>
        <v>1301.69</v>
      </c>
    </row>
    <row r="36" spans="1:35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84"/>
      <c r="AD36" s="84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53.7</v>
      </c>
      <c r="E37" s="76">
        <f>SUMPRODUCT(E28:E36,$B$28:$B$36)</f>
        <v>22.302743</v>
      </c>
      <c r="F37" s="93">
        <f>SUMPRODUCT(F28:F36,$B$28:$B$36)</f>
        <v>103.53065000000001</v>
      </c>
      <c r="G37" s="94"/>
      <c r="H37" s="95">
        <f>SUM(H28:H36)</f>
        <v>3411.134467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SUMPRODUCT(M28:M36,$B$28:$B$36)</f>
        <v>0</v>
      </c>
      <c r="N37" s="96"/>
      <c r="O37" s="95">
        <f>SUM(O28:O36)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SUM(S28:S36)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SUM(AB28:AB36)</f>
        <v>0</v>
      </c>
      <c r="AC37" s="38"/>
      <c r="AD37" s="38"/>
      <c r="AE37" s="38"/>
      <c r="AF37" s="38"/>
      <c r="AG37" s="77">
        <f>SUM(AG28:AG30,AG31:AG36)</f>
        <v>7.50538</v>
      </c>
      <c r="AH37" s="77"/>
      <c r="AI37" s="97">
        <f>SUM(AI28:AI36)</f>
        <v>3411.134467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122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3411.134467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107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0">
      <selection activeCell="H31" sqref="H31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7.710937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17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AB36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H36</f>
        <v>3411.317</v>
      </c>
      <c r="N13" s="170"/>
      <c r="O13" s="170"/>
      <c r="P13" s="170">
        <f>ROUND(IF(M13=0,0,M13/H13),2)</f>
        <v>179.54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O36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X36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S36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108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3411.317</v>
      </c>
      <c r="N17" s="161"/>
      <c r="O17" s="162"/>
      <c r="P17" s="164">
        <f>SUM(P12:Q16)</f>
        <v>179.54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117</v>
      </c>
      <c r="E22" s="117" t="s">
        <v>99</v>
      </c>
      <c r="F22" s="136" t="s">
        <v>173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201" t="s">
        <v>114</v>
      </c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202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203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67" t="s">
        <v>141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0.02</v>
      </c>
      <c r="E28" s="78"/>
      <c r="F28" s="79"/>
      <c r="G28" s="80">
        <f aca="true" t="shared" si="0" ref="G28:G35">SUM(D28:F28)*$D$26</f>
        <v>0.38</v>
      </c>
      <c r="H28" s="81">
        <f aca="true" t="shared" si="1" ref="H28:H35">G28*B28</f>
        <v>418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0.38</v>
      </c>
      <c r="AH28" s="87">
        <f>AG28/19</f>
        <v>0.02</v>
      </c>
      <c r="AI28" s="85">
        <f aca="true" t="shared" si="11" ref="AI28:AI35">AG28*B28</f>
        <v>418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0.011</v>
      </c>
      <c r="E29" s="78"/>
      <c r="F29" s="79">
        <v>0.011</v>
      </c>
      <c r="G29" s="80">
        <f t="shared" si="0"/>
        <v>0.418</v>
      </c>
      <c r="H29" s="81">
        <f t="shared" si="1"/>
        <v>627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0.418</v>
      </c>
      <c r="AH29" s="87">
        <f aca="true" t="shared" si="12" ref="AH29:AH35">AG29/19</f>
        <v>0.022</v>
      </c>
      <c r="AI29" s="85">
        <f t="shared" si="11"/>
        <v>627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</v>
      </c>
      <c r="E30" s="78">
        <v>0.01</v>
      </c>
      <c r="F30" s="79"/>
      <c r="G30" s="80">
        <f t="shared" si="0"/>
        <v>0.38</v>
      </c>
      <c r="H30" s="81">
        <f t="shared" si="1"/>
        <v>57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2"/>
        <v>0.02</v>
      </c>
      <c r="AI30" s="85">
        <f t="shared" si="11"/>
        <v>57</v>
      </c>
    </row>
    <row r="31" spans="1:35" ht="15.75">
      <c r="A31" s="75" t="s">
        <v>57</v>
      </c>
      <c r="B31" s="76">
        <v>185</v>
      </c>
      <c r="C31" s="27" t="s">
        <v>52</v>
      </c>
      <c r="D31" s="77">
        <v>0.03</v>
      </c>
      <c r="E31" s="78"/>
      <c r="F31" s="79"/>
      <c r="G31" s="80">
        <f t="shared" si="0"/>
        <v>0.57</v>
      </c>
      <c r="H31" s="81">
        <f t="shared" si="1"/>
        <v>105.44999999999999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0.57</v>
      </c>
      <c r="AH31" s="87">
        <f t="shared" si="12"/>
        <v>0.03</v>
      </c>
      <c r="AI31" s="85">
        <f t="shared" si="11"/>
        <v>105.44999999999999</v>
      </c>
    </row>
    <row r="32" spans="1:35" ht="15.75">
      <c r="A32" s="75" t="s">
        <v>149</v>
      </c>
      <c r="B32" s="76">
        <v>1600</v>
      </c>
      <c r="C32" s="27" t="s">
        <v>52</v>
      </c>
      <c r="D32" s="77"/>
      <c r="E32" s="78"/>
      <c r="F32" s="79">
        <v>0.01</v>
      </c>
      <c r="G32" s="80">
        <f t="shared" si="0"/>
        <v>0.19</v>
      </c>
      <c r="H32" s="81">
        <f t="shared" si="1"/>
        <v>304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0.19</v>
      </c>
      <c r="AH32" s="87">
        <f t="shared" si="12"/>
        <v>0.01</v>
      </c>
      <c r="AI32" s="85">
        <f t="shared" si="11"/>
        <v>304</v>
      </c>
    </row>
    <row r="33" spans="1:35" s="106" customFormat="1" ht="15.75">
      <c r="A33" s="75" t="s">
        <v>97</v>
      </c>
      <c r="B33" s="76">
        <v>500</v>
      </c>
      <c r="C33" s="27" t="s">
        <v>52</v>
      </c>
      <c r="D33" s="77"/>
      <c r="E33" s="78"/>
      <c r="F33" s="79">
        <v>0.1554</v>
      </c>
      <c r="G33" s="80">
        <f t="shared" si="0"/>
        <v>2.9526000000000003</v>
      </c>
      <c r="H33" s="81">
        <f t="shared" si="1"/>
        <v>1476.3000000000002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105"/>
      <c r="AD33" s="105"/>
      <c r="AE33" s="85"/>
      <c r="AF33" s="85"/>
      <c r="AG33" s="86">
        <f t="shared" si="10"/>
        <v>2.9526000000000003</v>
      </c>
      <c r="AH33" s="87">
        <f t="shared" si="12"/>
        <v>0.1554</v>
      </c>
      <c r="AI33" s="85">
        <f>AG33*B33</f>
        <v>1476.3000000000002</v>
      </c>
    </row>
    <row r="34" spans="1:35" ht="15.75">
      <c r="A34" s="75" t="s">
        <v>55</v>
      </c>
      <c r="B34" s="76">
        <v>1850</v>
      </c>
      <c r="C34" s="27" t="s">
        <v>52</v>
      </c>
      <c r="D34" s="77"/>
      <c r="E34" s="78">
        <v>0.004</v>
      </c>
      <c r="F34" s="79"/>
      <c r="G34" s="80">
        <f t="shared" si="0"/>
        <v>0.076</v>
      </c>
      <c r="H34" s="81">
        <f t="shared" si="1"/>
        <v>140.6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84"/>
      <c r="AD34" s="84"/>
      <c r="AE34" s="85"/>
      <c r="AF34" s="85"/>
      <c r="AG34" s="86">
        <f t="shared" si="10"/>
        <v>0.076</v>
      </c>
      <c r="AH34" s="87">
        <f t="shared" si="12"/>
        <v>0.004</v>
      </c>
      <c r="AI34" s="85">
        <f t="shared" si="11"/>
        <v>140.6</v>
      </c>
    </row>
    <row r="35" spans="1:35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0.053</v>
      </c>
      <c r="G35" s="80">
        <f t="shared" si="0"/>
        <v>1.007</v>
      </c>
      <c r="H35" s="81">
        <f t="shared" si="1"/>
        <v>282.967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78"/>
      <c r="V35" s="79"/>
      <c r="W35" s="82">
        <f t="shared" si="6"/>
        <v>0</v>
      </c>
      <c r="X35" s="81">
        <f t="shared" si="7"/>
        <v>0</v>
      </c>
      <c r="Y35" s="78"/>
      <c r="Z35" s="79"/>
      <c r="AA35" s="82">
        <f t="shared" si="8"/>
        <v>0</v>
      </c>
      <c r="AB35" s="83">
        <f t="shared" si="9"/>
        <v>0</v>
      </c>
      <c r="AC35" s="84"/>
      <c r="AD35" s="84"/>
      <c r="AE35" s="85"/>
      <c r="AF35" s="85"/>
      <c r="AG35" s="86">
        <f t="shared" si="10"/>
        <v>1.007</v>
      </c>
      <c r="AH35" s="87">
        <f t="shared" si="12"/>
        <v>0.05299999999999999</v>
      </c>
      <c r="AI35" s="85">
        <f t="shared" si="11"/>
        <v>282.967</v>
      </c>
    </row>
    <row r="36" spans="1:35" ht="15">
      <c r="A36" s="91" t="s">
        <v>58</v>
      </c>
      <c r="B36" s="92"/>
      <c r="C36" s="38"/>
      <c r="D36" s="76">
        <f>SUMPRODUCT(D28:D35,$B$28:$B$35)</f>
        <v>45.55</v>
      </c>
      <c r="E36" s="76">
        <f>SUMPRODUCT(E28:E35,$B$28:$B$35)</f>
        <v>8.9</v>
      </c>
      <c r="F36" s="93">
        <f>SUMPRODUCT(F28:F35,$B$28:$B$35)</f>
        <v>125.093</v>
      </c>
      <c r="G36" s="94"/>
      <c r="H36" s="95">
        <f>SUM(H28:H35)</f>
        <v>3411.317</v>
      </c>
      <c r="I36" s="76">
        <f>SUMPRODUCT(I34:I35,$B$34:$B$35)</f>
        <v>0</v>
      </c>
      <c r="J36" s="76">
        <f>SUMPRODUCT(J34:J35,$B$34:$B$35)</f>
        <v>0</v>
      </c>
      <c r="K36" s="76">
        <f>SUMPRODUCT(K34:K35,$B$34:$B$35)</f>
        <v>0</v>
      </c>
      <c r="L36" s="76">
        <f>SUMPRODUCT(L34:L35,$B$34:$B$35)</f>
        <v>0</v>
      </c>
      <c r="M36" s="76">
        <f>SUMPRODUCT(M34:M35,$B$34:$B$35)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SUMPRODUCT(Y34:Y35,$B$34:$B$35)</f>
        <v>0</v>
      </c>
      <c r="Z36" s="93">
        <f>SUM(Z34:Z35)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SUM(AG28:AG32,AG33:AG35)</f>
        <v>5.973599999999999</v>
      </c>
      <c r="AH36" s="77"/>
      <c r="AI36" s="97">
        <f>SUM(AI28:AI35)</f>
        <v>3411.317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122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24" t="s">
        <v>61</v>
      </c>
      <c r="W38" s="124"/>
      <c r="X38" s="124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3411.317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24"/>
      <c r="W39" s="124"/>
      <c r="X39" s="124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107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A11">
      <selection activeCell="J31" sqref="J31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0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4" width="7.140625" style="0" customWidth="1"/>
    <col min="15" max="15" width="11.281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"18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3409.9010820000003</v>
      </c>
      <c r="N13" s="170"/>
      <c r="O13" s="170"/>
      <c r="P13" s="170">
        <f>ROUND(IF(M13=0,0,M13/H13),2)</f>
        <v>179.47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3409.9010820000003</v>
      </c>
      <c r="N17" s="161"/>
      <c r="O17" s="162"/>
      <c r="P17" s="164">
        <f>SUM(P12:Q16)</f>
        <v>179.47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130</v>
      </c>
      <c r="E22" s="117" t="s">
        <v>99</v>
      </c>
      <c r="F22" s="136" t="s">
        <v>131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142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8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>SUM(D28:F28)*$D$26</f>
        <v>0.57</v>
      </c>
      <c r="H28" s="81">
        <f>G28*B28</f>
        <v>627</v>
      </c>
      <c r="I28" s="78"/>
      <c r="J28" s="78"/>
      <c r="K28" s="78"/>
      <c r="L28" s="78"/>
      <c r="M28" s="79"/>
      <c r="N28" s="80">
        <f>SUM(I28:M28)*$I$26</f>
        <v>0</v>
      </c>
      <c r="O28" s="81">
        <f>N28*B28</f>
        <v>0</v>
      </c>
      <c r="P28" s="78"/>
      <c r="Q28" s="79"/>
      <c r="R28" s="82">
        <f>SUM(P28:Q28)*$P$26</f>
        <v>0</v>
      </c>
      <c r="S28" s="81">
        <f>R28*B28</f>
        <v>0</v>
      </c>
      <c r="T28" s="78"/>
      <c r="U28" s="78"/>
      <c r="V28" s="79"/>
      <c r="W28" s="82">
        <f>SUM(T28:V28)*$T$26</f>
        <v>0</v>
      </c>
      <c r="X28" s="81">
        <f>W28*B28</f>
        <v>0</v>
      </c>
      <c r="Y28" s="78"/>
      <c r="Z28" s="79"/>
      <c r="AA28" s="82">
        <f>SUM(Y28:Z28)*$Y$26</f>
        <v>0</v>
      </c>
      <c r="AB28" s="83">
        <f>AA28*B28</f>
        <v>0</v>
      </c>
      <c r="AC28" s="84"/>
      <c r="AD28" s="84"/>
      <c r="AE28" s="85"/>
      <c r="AF28" s="85"/>
      <c r="AG28" s="86">
        <f>G28+N28+R28+W28+AA28</f>
        <v>0.57</v>
      </c>
      <c r="AH28" s="87">
        <f>AG28/19</f>
        <v>0.03</v>
      </c>
      <c r="AI28" s="85">
        <f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0.011</v>
      </c>
      <c r="E29" s="78"/>
      <c r="F29" s="79">
        <v>0.011</v>
      </c>
      <c r="G29" s="80">
        <f aca="true" t="shared" si="0" ref="G29:G36">SUM(D29:F29)*$D$26</f>
        <v>0.418</v>
      </c>
      <c r="H29" s="81">
        <f aca="true" t="shared" si="1" ref="H29:H36">G29*B29</f>
        <v>627</v>
      </c>
      <c r="I29" s="78"/>
      <c r="J29" s="78"/>
      <c r="K29" s="78"/>
      <c r="L29" s="78"/>
      <c r="M29" s="79"/>
      <c r="N29" s="80">
        <f aca="true" t="shared" si="2" ref="N29:N36">SUM(I29:M29)*$I$26</f>
        <v>0</v>
      </c>
      <c r="O29" s="81">
        <f aca="true" t="shared" si="3" ref="O29:O36">N29*B29</f>
        <v>0</v>
      </c>
      <c r="P29" s="78"/>
      <c r="Q29" s="79"/>
      <c r="R29" s="82">
        <f aca="true" t="shared" si="4" ref="R29:R36">SUM(P29:Q29)*$P$26</f>
        <v>0</v>
      </c>
      <c r="S29" s="81">
        <f aca="true" t="shared" si="5" ref="S29:S36">R29*B29</f>
        <v>0</v>
      </c>
      <c r="T29" s="78"/>
      <c r="U29" s="78"/>
      <c r="V29" s="79"/>
      <c r="W29" s="82">
        <f aca="true" t="shared" si="6" ref="W29:W36">SUM(T29:V29)*$T$26</f>
        <v>0</v>
      </c>
      <c r="X29" s="81">
        <f aca="true" t="shared" si="7" ref="X29:X36">W29*B29</f>
        <v>0</v>
      </c>
      <c r="Y29" s="78"/>
      <c r="Z29" s="79"/>
      <c r="AA29" s="82">
        <f aca="true" t="shared" si="8" ref="AA29:AA36">SUM(Y29:Z29)*$Y$26</f>
        <v>0</v>
      </c>
      <c r="AB29" s="83">
        <f aca="true" t="shared" si="9" ref="AB29:AB36">AA29*B29</f>
        <v>0</v>
      </c>
      <c r="AC29" s="84"/>
      <c r="AD29" s="84"/>
      <c r="AE29" s="85"/>
      <c r="AF29" s="85"/>
      <c r="AG29" s="86">
        <f aca="true" t="shared" si="10" ref="AG29:AG36">G29+N29+R29+W29+AA29</f>
        <v>0.418</v>
      </c>
      <c r="AH29" s="87">
        <f aca="true" t="shared" si="11" ref="AH29:AH36">AG29/19</f>
        <v>0.022</v>
      </c>
      <c r="AI29" s="85">
        <f aca="true" t="shared" si="12" ref="AI29:AI36">AG29*B29</f>
        <v>627</v>
      </c>
    </row>
    <row r="30" spans="1:35" ht="15.75">
      <c r="A30" s="75" t="s">
        <v>121</v>
      </c>
      <c r="B30" s="76">
        <v>800</v>
      </c>
      <c r="C30" s="27" t="s">
        <v>52</v>
      </c>
      <c r="D30" s="77">
        <v>0.02</v>
      </c>
      <c r="E30" s="78"/>
      <c r="F30" s="79"/>
      <c r="G30" s="80">
        <f t="shared" si="0"/>
        <v>0.38</v>
      </c>
      <c r="H30" s="81">
        <f t="shared" si="1"/>
        <v>304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1"/>
        <v>0.02</v>
      </c>
      <c r="AI30" s="85">
        <f t="shared" si="12"/>
        <v>304</v>
      </c>
    </row>
    <row r="31" spans="1:35" ht="15.75">
      <c r="A31" s="75" t="s">
        <v>76</v>
      </c>
      <c r="B31" s="76">
        <v>212.5</v>
      </c>
      <c r="C31" s="27" t="s">
        <v>52</v>
      </c>
      <c r="D31" s="77">
        <v>0.01</v>
      </c>
      <c r="E31" s="78"/>
      <c r="F31" s="79"/>
      <c r="G31" s="80">
        <f t="shared" si="0"/>
        <v>0.19</v>
      </c>
      <c r="H31" s="81">
        <f t="shared" si="1"/>
        <v>40.375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0.19</v>
      </c>
      <c r="AH31" s="87">
        <f t="shared" si="11"/>
        <v>0.01</v>
      </c>
      <c r="AI31" s="85">
        <f t="shared" si="12"/>
        <v>40.375</v>
      </c>
    </row>
    <row r="32" spans="1:35" ht="15.75">
      <c r="A32" s="75" t="s">
        <v>54</v>
      </c>
      <c r="B32" s="76">
        <v>150</v>
      </c>
      <c r="C32" s="27" t="s">
        <v>52</v>
      </c>
      <c r="D32" s="77"/>
      <c r="E32" s="78">
        <v>0.014</v>
      </c>
      <c r="F32" s="79"/>
      <c r="G32" s="80">
        <f t="shared" si="0"/>
        <v>0.266</v>
      </c>
      <c r="H32" s="81">
        <f t="shared" si="1"/>
        <v>39.900000000000006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0.266</v>
      </c>
      <c r="AH32" s="87">
        <f t="shared" si="11"/>
        <v>0.014</v>
      </c>
      <c r="AI32" s="85">
        <f t="shared" si="12"/>
        <v>39.900000000000006</v>
      </c>
    </row>
    <row r="33" spans="1:35" ht="15.75">
      <c r="A33" s="75" t="s">
        <v>55</v>
      </c>
      <c r="B33" s="76">
        <v>1500</v>
      </c>
      <c r="C33" s="27" t="s">
        <v>52</v>
      </c>
      <c r="D33" s="77"/>
      <c r="E33" s="78">
        <v>0.004</v>
      </c>
      <c r="F33" s="79"/>
      <c r="G33" s="80">
        <f t="shared" si="0"/>
        <v>0.076</v>
      </c>
      <c r="H33" s="81">
        <f t="shared" si="1"/>
        <v>114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0.076</v>
      </c>
      <c r="AH33" s="87">
        <f t="shared" si="11"/>
        <v>0.004</v>
      </c>
      <c r="AI33" s="85">
        <f>AG33*B33</f>
        <v>114</v>
      </c>
    </row>
    <row r="34" spans="1:35" s="106" customFormat="1" ht="15.75">
      <c r="A34" s="75" t="s">
        <v>97</v>
      </c>
      <c r="B34" s="76">
        <v>340</v>
      </c>
      <c r="C34" s="27" t="s">
        <v>52</v>
      </c>
      <c r="D34" s="77"/>
      <c r="E34" s="78"/>
      <c r="F34" s="79">
        <v>0.194</v>
      </c>
      <c r="G34" s="80">
        <f t="shared" si="0"/>
        <v>3.686</v>
      </c>
      <c r="H34" s="81">
        <f t="shared" si="1"/>
        <v>1253.24</v>
      </c>
      <c r="I34" s="78"/>
      <c r="J34" s="78"/>
      <c r="K34" s="78"/>
      <c r="L34" s="78"/>
      <c r="M34" s="79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/>
      <c r="Z34" s="79"/>
      <c r="AA34" s="82">
        <f>SUM(Y34:Z34)*$Y$26</f>
        <v>0</v>
      </c>
      <c r="AB34" s="83">
        <f>AA34*B34</f>
        <v>0</v>
      </c>
      <c r="AC34" s="105"/>
      <c r="AD34" s="105"/>
      <c r="AE34" s="85"/>
      <c r="AF34" s="85"/>
      <c r="AG34" s="86">
        <f t="shared" si="10"/>
        <v>3.686</v>
      </c>
      <c r="AH34" s="87">
        <f t="shared" si="11"/>
        <v>0.194</v>
      </c>
      <c r="AI34" s="85">
        <f>AG34*B34</f>
        <v>1253.24</v>
      </c>
    </row>
    <row r="35" spans="1:35" s="106" customFormat="1" ht="15.75">
      <c r="A35" s="75" t="s">
        <v>110</v>
      </c>
      <c r="B35" s="76">
        <v>717.3913</v>
      </c>
      <c r="C35" s="27" t="s">
        <v>52</v>
      </c>
      <c r="D35" s="77"/>
      <c r="E35" s="78"/>
      <c r="F35" s="79">
        <v>0.06</v>
      </c>
      <c r="G35" s="80">
        <f t="shared" si="0"/>
        <v>1.14</v>
      </c>
      <c r="H35" s="81">
        <f t="shared" si="1"/>
        <v>817.8260819999999</v>
      </c>
      <c r="I35" s="78"/>
      <c r="J35" s="78"/>
      <c r="K35" s="78"/>
      <c r="L35" s="78"/>
      <c r="M35" s="79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1.14</v>
      </c>
      <c r="AH35" s="87">
        <f t="shared" si="11"/>
        <v>0.06</v>
      </c>
      <c r="AI35" s="85">
        <f>AG35*B35</f>
        <v>817.8260819999999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0.04</v>
      </c>
      <c r="G36" s="80">
        <f t="shared" si="0"/>
        <v>0.76</v>
      </c>
      <c r="H36" s="81">
        <f t="shared" si="1"/>
        <v>213.56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0.76</v>
      </c>
      <c r="AH36" s="87">
        <f t="shared" si="11"/>
        <v>0.04</v>
      </c>
      <c r="AI36" s="85">
        <f t="shared" si="12"/>
        <v>213.56</v>
      </c>
    </row>
    <row r="37" spans="1:35" ht="15">
      <c r="A37" s="91" t="s">
        <v>58</v>
      </c>
      <c r="B37" s="92"/>
      <c r="C37" s="38"/>
      <c r="D37" s="76">
        <f>SUMPRODUCT(D28:D36,$B$28:$B$36)</f>
        <v>67.625</v>
      </c>
      <c r="E37" s="76">
        <f>SUMPRODUCT(E28:E36,$B$28:$B$36)</f>
        <v>8.1</v>
      </c>
      <c r="F37" s="93">
        <f>SUMPRODUCT(F28:F36,$B$28:$B$36)</f>
        <v>136.743478</v>
      </c>
      <c r="G37" s="94"/>
      <c r="H37" s="95">
        <f>SUM(H29:H36)</f>
        <v>3409.9010820000003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80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7.486</v>
      </c>
      <c r="AH37" s="77"/>
      <c r="AI37" s="97">
        <f>SUM(AI28:AI36)</f>
        <v>4036.9010820000003</v>
      </c>
    </row>
    <row r="38" spans="1:34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00"/>
      <c r="Q38" s="1"/>
      <c r="R38" s="1"/>
      <c r="S38" s="10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122</v>
      </c>
      <c r="L39" s="100"/>
      <c r="M39" s="2"/>
      <c r="N39" s="1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3409.9010820000003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ht="15">
      <c r="N44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6">
      <selection activeCell="E31" sqref="E31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0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10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19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AB36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H36</f>
        <v>3410.1303739999994</v>
      </c>
      <c r="N13" s="170"/>
      <c r="O13" s="170"/>
      <c r="P13" s="170">
        <f>ROUND(IF(M13=0,0,M13/H13),2)</f>
        <v>179.48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O36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X36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S36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3410.1303739999994</v>
      </c>
      <c r="N17" s="161"/>
      <c r="O17" s="162"/>
      <c r="P17" s="164">
        <f>SUM(P12:Q16)</f>
        <v>179.48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 customHeight="1">
      <c r="A22" s="11" t="s">
        <v>41</v>
      </c>
      <c r="B22" s="45" t="s">
        <v>42</v>
      </c>
      <c r="C22" s="140"/>
      <c r="D22" s="130" t="s">
        <v>80</v>
      </c>
      <c r="E22" s="117" t="s">
        <v>81</v>
      </c>
      <c r="F22" s="136" t="s">
        <v>132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10" t="s">
        <v>144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 aca="true" t="shared" si="0" ref="G28:G35">SUM(D28:F28)*$D$26</f>
        <v>0.57</v>
      </c>
      <c r="H28" s="81">
        <f aca="true" t="shared" si="1" ref="H28:H35">G28*B28</f>
        <v>627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0.57</v>
      </c>
      <c r="AH28" s="87">
        <f>AG28/19</f>
        <v>0.03</v>
      </c>
      <c r="AI28" s="85">
        <f aca="true" t="shared" si="11" ref="AI28:AI35"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>
        <v>0.01</v>
      </c>
      <c r="G29" s="80">
        <f t="shared" si="0"/>
        <v>0.38</v>
      </c>
      <c r="H29" s="81">
        <f t="shared" si="1"/>
        <v>570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0.38</v>
      </c>
      <c r="AH29" s="87">
        <f aca="true" t="shared" si="12" ref="AH29:AH35">AG29/19</f>
        <v>0.02</v>
      </c>
      <c r="AI29" s="85">
        <f t="shared" si="11"/>
        <v>570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0.015</v>
      </c>
      <c r="E30" s="78">
        <v>0.015</v>
      </c>
      <c r="F30" s="79"/>
      <c r="G30" s="80">
        <f t="shared" si="0"/>
        <v>0.57</v>
      </c>
      <c r="H30" s="81">
        <f t="shared" si="1"/>
        <v>85.49999999999999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0.57</v>
      </c>
      <c r="AH30" s="87">
        <f t="shared" si="12"/>
        <v>0.03</v>
      </c>
      <c r="AI30" s="85">
        <f t="shared" si="11"/>
        <v>85.49999999999999</v>
      </c>
    </row>
    <row r="31" spans="1:35" s="106" customFormat="1" ht="15.75">
      <c r="A31" s="75" t="s">
        <v>133</v>
      </c>
      <c r="B31" s="76">
        <v>1850</v>
      </c>
      <c r="C31" s="27" t="s">
        <v>52</v>
      </c>
      <c r="D31" s="77"/>
      <c r="E31" s="78">
        <v>0.004</v>
      </c>
      <c r="F31" s="79"/>
      <c r="G31" s="80">
        <f t="shared" si="0"/>
        <v>0.076</v>
      </c>
      <c r="H31" s="81">
        <f t="shared" si="1"/>
        <v>140.6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 t="s">
        <v>94</v>
      </c>
      <c r="Z31" s="79"/>
      <c r="AA31" s="82">
        <f t="shared" si="8"/>
        <v>0</v>
      </c>
      <c r="AB31" s="83">
        <f t="shared" si="9"/>
        <v>0</v>
      </c>
      <c r="AC31" s="105"/>
      <c r="AD31" s="105"/>
      <c r="AE31" s="85"/>
      <c r="AF31" s="85"/>
      <c r="AG31" s="86">
        <f t="shared" si="10"/>
        <v>0.076</v>
      </c>
      <c r="AH31" s="87">
        <f t="shared" si="12"/>
        <v>0.004</v>
      </c>
      <c r="AI31" s="85">
        <f t="shared" si="11"/>
        <v>140.6</v>
      </c>
    </row>
    <row r="32" spans="1:35" s="106" customFormat="1" ht="15.75">
      <c r="A32" s="75" t="s">
        <v>113</v>
      </c>
      <c r="B32" s="76">
        <v>473.6842</v>
      </c>
      <c r="C32" s="27" t="s">
        <v>52</v>
      </c>
      <c r="D32" s="77"/>
      <c r="E32" s="78">
        <v>0.02</v>
      </c>
      <c r="F32" s="79"/>
      <c r="G32" s="80">
        <f t="shared" si="0"/>
        <v>0.38</v>
      </c>
      <c r="H32" s="81">
        <f t="shared" si="1"/>
        <v>179.99999599999998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 t="s">
        <v>94</v>
      </c>
      <c r="Z32" s="79"/>
      <c r="AA32" s="82">
        <f>SUM(Y32:Z32)*$Y$26</f>
        <v>0</v>
      </c>
      <c r="AB32" s="83">
        <f>AA32*B32</f>
        <v>0</v>
      </c>
      <c r="AC32" s="105"/>
      <c r="AD32" s="105"/>
      <c r="AE32" s="85"/>
      <c r="AF32" s="85"/>
      <c r="AG32" s="86">
        <f t="shared" si="10"/>
        <v>0.38</v>
      </c>
      <c r="AH32" s="87">
        <f t="shared" si="12"/>
        <v>0.02</v>
      </c>
      <c r="AI32" s="85">
        <f>AG32*B32</f>
        <v>179.99999599999998</v>
      </c>
    </row>
    <row r="33" spans="1:35" ht="15.75">
      <c r="A33" s="75" t="s">
        <v>79</v>
      </c>
      <c r="B33" s="76">
        <v>413.7931</v>
      </c>
      <c r="C33" s="27" t="s">
        <v>52</v>
      </c>
      <c r="D33" s="77"/>
      <c r="E33" s="78"/>
      <c r="F33" s="79">
        <v>0.02</v>
      </c>
      <c r="G33" s="80">
        <f t="shared" si="0"/>
        <v>0.38</v>
      </c>
      <c r="H33" s="81">
        <f t="shared" si="1"/>
        <v>157.241378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0.38</v>
      </c>
      <c r="AH33" s="87">
        <f t="shared" si="12"/>
        <v>0.02</v>
      </c>
      <c r="AI33" s="85">
        <f>AG33*B33</f>
        <v>157.241378</v>
      </c>
    </row>
    <row r="34" spans="1:35" s="106" customFormat="1" ht="15.75">
      <c r="A34" s="75" t="s">
        <v>97</v>
      </c>
      <c r="B34" s="76">
        <v>500</v>
      </c>
      <c r="C34" s="27" t="s">
        <v>52</v>
      </c>
      <c r="D34" s="77"/>
      <c r="E34" s="78"/>
      <c r="F34" s="79">
        <v>0.145</v>
      </c>
      <c r="G34" s="80">
        <f t="shared" si="0"/>
        <v>2.755</v>
      </c>
      <c r="H34" s="81">
        <f t="shared" si="1"/>
        <v>1377.5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 t="s">
        <v>94</v>
      </c>
      <c r="Z34" s="79"/>
      <c r="AA34" s="82">
        <f>SUM(Y34:Z34)*$Y$26</f>
        <v>0</v>
      </c>
      <c r="AB34" s="83">
        <f>AA34*B34</f>
        <v>0</v>
      </c>
      <c r="AC34" s="105"/>
      <c r="AD34" s="105"/>
      <c r="AE34" s="85"/>
      <c r="AF34" s="85"/>
      <c r="AG34" s="86">
        <f t="shared" si="10"/>
        <v>2.755</v>
      </c>
      <c r="AH34" s="87">
        <f t="shared" si="12"/>
        <v>0.145</v>
      </c>
      <c r="AI34" s="85">
        <f>AG34*B34</f>
        <v>1377.5</v>
      </c>
    </row>
    <row r="35" spans="1:35" s="106" customFormat="1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0.051</v>
      </c>
      <c r="G35" s="80">
        <f t="shared" si="0"/>
        <v>0.969</v>
      </c>
      <c r="H35" s="81">
        <f t="shared" si="1"/>
        <v>272.289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78"/>
      <c r="V35" s="79"/>
      <c r="W35" s="82">
        <f t="shared" si="6"/>
        <v>0</v>
      </c>
      <c r="X35" s="81">
        <f t="shared" si="7"/>
        <v>0</v>
      </c>
      <c r="Y35" s="78"/>
      <c r="Z35" s="79"/>
      <c r="AA35" s="82">
        <f t="shared" si="8"/>
        <v>0</v>
      </c>
      <c r="AB35" s="83">
        <f t="shared" si="9"/>
        <v>0</v>
      </c>
      <c r="AC35" s="105"/>
      <c r="AD35" s="105"/>
      <c r="AE35" s="85"/>
      <c r="AF35" s="85"/>
      <c r="AG35" s="86">
        <f t="shared" si="10"/>
        <v>0.969</v>
      </c>
      <c r="AH35" s="87">
        <f t="shared" si="12"/>
        <v>0.051</v>
      </c>
      <c r="AI35" s="85">
        <f t="shared" si="11"/>
        <v>272.289</v>
      </c>
    </row>
    <row r="36" spans="1:35" ht="15">
      <c r="A36" s="91" t="s">
        <v>58</v>
      </c>
      <c r="B36" s="92"/>
      <c r="C36" s="38"/>
      <c r="D36" s="76">
        <f>SUMPRODUCT(D28:D35,$B$28:$B$35)</f>
        <v>50.25</v>
      </c>
      <c r="E36" s="76">
        <f>SUMPRODUCT(E28:E35,$B$28:$B$35)</f>
        <v>19.123684</v>
      </c>
      <c r="F36" s="93">
        <f>SUMPRODUCT(F28:F35,$B$28:$B$35)</f>
        <v>110.106862</v>
      </c>
      <c r="G36" s="94"/>
      <c r="H36" s="95">
        <f>SUM(H28:H35)</f>
        <v>3410.1303739999994</v>
      </c>
      <c r="I36" s="76">
        <f>SUMPRODUCT(I28:I35,$B$28:$B$35)</f>
        <v>0</v>
      </c>
      <c r="J36" s="76">
        <f>SUMPRODUCT(J28:J35,$B$28:$B$35)</f>
        <v>0</v>
      </c>
      <c r="K36" s="76">
        <f>SUMPRODUCT(K28:K35,$B$28:$B$35)</f>
        <v>0</v>
      </c>
      <c r="L36" s="76">
        <f>SUMPRODUCT(L28:L35,$B$28:$B$35)</f>
        <v>0</v>
      </c>
      <c r="M36" s="76">
        <f>SUMPRODUCT(M28:M35,$B$28:$B$35)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SUMPRODUCT(Y28:Y35,$B$28:$B$35)</f>
        <v>0</v>
      </c>
      <c r="Z36" s="93">
        <f>SUM(Z35:Z35)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SUM(AG28:AG30,AG31:AG35)</f>
        <v>6.08</v>
      </c>
      <c r="AH36" s="77"/>
      <c r="AI36" s="97">
        <f>SUM(AI28:AI35)</f>
        <v>3410.1303739999994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124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24" t="s">
        <v>61</v>
      </c>
      <c r="W38" s="124"/>
      <c r="X38" s="124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3410.1303739999994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24"/>
      <c r="W39" s="124"/>
      <c r="X39" s="124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107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4">
      <selection activeCell="F36" sqref="F36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8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20"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3409.9489999999996</v>
      </c>
      <c r="N13" s="170"/>
      <c r="O13" s="170"/>
      <c r="P13" s="170">
        <f>ROUND(IF(M13=0,0,M13/H13),2)</f>
        <v>179.47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3409.9489999999996</v>
      </c>
      <c r="N17" s="161"/>
      <c r="O17" s="162"/>
      <c r="P17" s="164">
        <f>SUM(P12:Q16)</f>
        <v>179.47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91</v>
      </c>
      <c r="E22" s="117" t="s">
        <v>99</v>
      </c>
      <c r="F22" s="136" t="s">
        <v>118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67" t="s">
        <v>102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0.016</v>
      </c>
      <c r="E28" s="78"/>
      <c r="F28" s="79"/>
      <c r="G28" s="80">
        <f aca="true" t="shared" si="0" ref="G28:G36">SUM(D28:F28)*$D$26</f>
        <v>0.304</v>
      </c>
      <c r="H28" s="81">
        <f aca="true" t="shared" si="1" ref="H28:H36">G28*B28</f>
        <v>334.4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0.304</v>
      </c>
      <c r="AH28" s="87">
        <f>AG28/19</f>
        <v>0.016</v>
      </c>
      <c r="AI28" s="85">
        <f aca="true" t="shared" si="11" ref="AI28:AI36">AG28*B28</f>
        <v>334.4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0.006</v>
      </c>
      <c r="E29" s="78"/>
      <c r="F29" s="79"/>
      <c r="G29" s="80">
        <f t="shared" si="0"/>
        <v>0.114</v>
      </c>
      <c r="H29" s="81">
        <f t="shared" si="1"/>
        <v>171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0.114</v>
      </c>
      <c r="AH29" s="87">
        <f aca="true" t="shared" si="12" ref="AH29:AH36">AG29/19</f>
        <v>0.006</v>
      </c>
      <c r="AI29" s="85">
        <f t="shared" si="11"/>
        <v>171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0.014</v>
      </c>
      <c r="E30" s="78">
        <v>0.013</v>
      </c>
      <c r="F30" s="79"/>
      <c r="G30" s="80">
        <f t="shared" si="0"/>
        <v>0.513</v>
      </c>
      <c r="H30" s="81">
        <f t="shared" si="1"/>
        <v>76.95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0.513</v>
      </c>
      <c r="AH30" s="87">
        <f t="shared" si="12"/>
        <v>0.027</v>
      </c>
      <c r="AI30" s="85">
        <f t="shared" si="11"/>
        <v>76.95</v>
      </c>
    </row>
    <row r="31" spans="1:35" ht="15.75">
      <c r="A31" s="75" t="s">
        <v>92</v>
      </c>
      <c r="B31" s="76">
        <v>90</v>
      </c>
      <c r="C31" s="27" t="s">
        <v>52</v>
      </c>
      <c r="D31" s="77">
        <v>0.041</v>
      </c>
      <c r="E31" s="78"/>
      <c r="F31" s="79" t="s">
        <v>115</v>
      </c>
      <c r="G31" s="80">
        <f t="shared" si="0"/>
        <v>0.779</v>
      </c>
      <c r="H31" s="81">
        <f t="shared" si="1"/>
        <v>70.11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0.779</v>
      </c>
      <c r="AH31" s="87">
        <f t="shared" si="12"/>
        <v>0.041</v>
      </c>
      <c r="AI31" s="85">
        <f t="shared" si="11"/>
        <v>70.11</v>
      </c>
    </row>
    <row r="32" spans="1:35" ht="15.75">
      <c r="A32" s="75" t="s">
        <v>111</v>
      </c>
      <c r="B32" s="76">
        <v>600</v>
      </c>
      <c r="C32" s="27" t="s">
        <v>52</v>
      </c>
      <c r="D32" s="77">
        <v>0.027</v>
      </c>
      <c r="E32" s="78"/>
      <c r="F32" s="79"/>
      <c r="G32" s="80">
        <f t="shared" si="0"/>
        <v>0.513</v>
      </c>
      <c r="H32" s="81">
        <f t="shared" si="1"/>
        <v>307.8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/>
      <c r="Z32" s="79"/>
      <c r="AA32" s="82">
        <f>SUM(Y32:Z32)*$Y$26</f>
        <v>0</v>
      </c>
      <c r="AB32" s="83">
        <f>AA32*B32</f>
        <v>0</v>
      </c>
      <c r="AC32" s="84"/>
      <c r="AD32" s="84"/>
      <c r="AE32" s="85"/>
      <c r="AF32" s="85"/>
      <c r="AG32" s="86">
        <f t="shared" si="10"/>
        <v>0.513</v>
      </c>
      <c r="AH32" s="87">
        <f t="shared" si="12"/>
        <v>0.027</v>
      </c>
      <c r="AI32" s="85">
        <f>AG32*B32</f>
        <v>307.8</v>
      </c>
    </row>
    <row r="33" spans="1:35" ht="15.75">
      <c r="A33" s="75" t="s">
        <v>55</v>
      </c>
      <c r="B33" s="76">
        <v>1850</v>
      </c>
      <c r="C33" s="27"/>
      <c r="D33" s="77"/>
      <c r="E33" s="78">
        <v>0.004</v>
      </c>
      <c r="F33" s="79"/>
      <c r="G33" s="80">
        <f t="shared" si="0"/>
        <v>0.076</v>
      </c>
      <c r="H33" s="81">
        <f t="shared" si="1"/>
        <v>140.6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78"/>
      <c r="Z33" s="79"/>
      <c r="AA33" s="82">
        <f t="shared" si="8"/>
        <v>0</v>
      </c>
      <c r="AB33" s="83">
        <f t="shared" si="9"/>
        <v>0</v>
      </c>
      <c r="AC33" s="84"/>
      <c r="AD33" s="84"/>
      <c r="AE33" s="85"/>
      <c r="AF33" s="85"/>
      <c r="AG33" s="86">
        <f t="shared" si="10"/>
        <v>0.076</v>
      </c>
      <c r="AH33" s="87">
        <f t="shared" si="12"/>
        <v>0.004</v>
      </c>
      <c r="AI33" s="85">
        <f t="shared" si="11"/>
        <v>140.6</v>
      </c>
    </row>
    <row r="34" spans="1:35" s="106" customFormat="1" ht="15.75">
      <c r="A34" s="75" t="s">
        <v>149</v>
      </c>
      <c r="B34" s="76">
        <v>1600</v>
      </c>
      <c r="C34" s="27" t="s">
        <v>52</v>
      </c>
      <c r="D34" s="77"/>
      <c r="E34" s="78"/>
      <c r="F34" s="79">
        <v>0.022</v>
      </c>
      <c r="G34" s="80">
        <f t="shared" si="0"/>
        <v>0.418</v>
      </c>
      <c r="H34" s="81">
        <f t="shared" si="1"/>
        <v>668.8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105"/>
      <c r="AD34" s="105"/>
      <c r="AE34" s="85"/>
      <c r="AF34" s="85"/>
      <c r="AG34" s="86">
        <f t="shared" si="10"/>
        <v>0.418</v>
      </c>
      <c r="AH34" s="87">
        <f t="shared" si="12"/>
        <v>0.022</v>
      </c>
      <c r="AI34" s="85">
        <f t="shared" si="11"/>
        <v>668.8</v>
      </c>
    </row>
    <row r="35" spans="1:35" s="106" customFormat="1" ht="15.75">
      <c r="A35" s="75" t="s">
        <v>97</v>
      </c>
      <c r="B35" s="76">
        <v>500</v>
      </c>
      <c r="C35" s="27" t="s">
        <v>52</v>
      </c>
      <c r="D35" s="77"/>
      <c r="E35" s="78"/>
      <c r="F35" s="79">
        <v>0.144</v>
      </c>
      <c r="G35" s="80">
        <f t="shared" si="0"/>
        <v>2.7359999999999998</v>
      </c>
      <c r="H35" s="81">
        <f t="shared" si="1"/>
        <v>1367.9999999999998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2.7359999999999998</v>
      </c>
      <c r="AH35" s="87">
        <f t="shared" si="12"/>
        <v>0.144</v>
      </c>
      <c r="AI35" s="85">
        <f>AG35*B35</f>
        <v>1367.9999999999998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48.59</v>
      </c>
      <c r="E37" s="76">
        <f>SUMPRODUCT(E28:E36,$B$28:$B$36)</f>
        <v>9.35</v>
      </c>
      <c r="F37" s="93">
        <f>SUMPRODUCT(F28:F36,$B$28:$B$36)</f>
        <v>121.53099999999999</v>
      </c>
      <c r="G37" s="94"/>
      <c r="H37" s="95">
        <f>SUM(H28:H36)</f>
        <v>3409.9489999999996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SUMPRODUCT(M36:M328,$B$28:$B$36)</f>
        <v>0</v>
      </c>
      <c r="N37" s="96"/>
      <c r="O37" s="95">
        <f>SUM(O28:O36)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SUM(S28:S36)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6.422</v>
      </c>
      <c r="AH37" s="77"/>
      <c r="AI37" s="97">
        <f>SUM(AI28:AI36)</f>
        <v>3409.9489999999996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60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3409.9489999999996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109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A17">
      <selection activeCell="F36" sqref="F36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1.0039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4" width="7.140625" style="0" customWidth="1"/>
    <col min="15" max="15" width="11.281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21"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3409.8323437999998</v>
      </c>
      <c r="N13" s="170"/>
      <c r="O13" s="170"/>
      <c r="P13" s="170">
        <f>ROUND(IF(M13=0,0,M13/H13),2)</f>
        <v>179.46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3409.8323437999998</v>
      </c>
      <c r="N17" s="161"/>
      <c r="O17" s="162"/>
      <c r="P17" s="164">
        <f>SUM(P12:Q16)</f>
        <v>179.46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130</v>
      </c>
      <c r="E22" s="117" t="s">
        <v>93</v>
      </c>
      <c r="F22" s="136" t="s">
        <v>174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143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8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>SUM(D28:F28)*$D$26</f>
        <v>0.57</v>
      </c>
      <c r="H28" s="81">
        <f>G28*B28</f>
        <v>627</v>
      </c>
      <c r="I28" s="78"/>
      <c r="J28" s="78"/>
      <c r="K28" s="78"/>
      <c r="L28" s="78"/>
      <c r="M28" s="79"/>
      <c r="N28" s="80">
        <f>SUM(I28:M28)*$I$26</f>
        <v>0</v>
      </c>
      <c r="O28" s="81">
        <f>N28*B28</f>
        <v>0</v>
      </c>
      <c r="P28" s="78"/>
      <c r="Q28" s="79"/>
      <c r="R28" s="82">
        <f>SUM(P28:Q28)*$P$26</f>
        <v>0</v>
      </c>
      <c r="S28" s="81">
        <f>R28*B28</f>
        <v>0</v>
      </c>
      <c r="T28" s="78"/>
      <c r="U28" s="78"/>
      <c r="V28" s="79"/>
      <c r="W28" s="82">
        <f>SUM(T28:V28)*$T$26</f>
        <v>0</v>
      </c>
      <c r="X28" s="81">
        <f>W28*B28</f>
        <v>0</v>
      </c>
      <c r="Y28" s="78"/>
      <c r="Z28" s="79"/>
      <c r="AA28" s="82">
        <f>SUM(Y28:Z28)*$Y$26</f>
        <v>0</v>
      </c>
      <c r="AB28" s="83">
        <f>AA28*B28</f>
        <v>0</v>
      </c>
      <c r="AC28" s="84"/>
      <c r="AD28" s="84"/>
      <c r="AE28" s="85"/>
      <c r="AF28" s="85"/>
      <c r="AG28" s="86">
        <f>G28+N28+R28+W28+AA28</f>
        <v>0.57</v>
      </c>
      <c r="AH28" s="87">
        <f>AG28/19</f>
        <v>0.03</v>
      </c>
      <c r="AI28" s="85">
        <f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>
        <v>0.014</v>
      </c>
      <c r="G29" s="80">
        <f aca="true" t="shared" si="0" ref="G29:G36">SUM(D29:F29)*$D$26</f>
        <v>0.456</v>
      </c>
      <c r="H29" s="81">
        <f aca="true" t="shared" si="1" ref="H29:H36">G29*B29</f>
        <v>684</v>
      </c>
      <c r="I29" s="78"/>
      <c r="J29" s="78"/>
      <c r="K29" s="78"/>
      <c r="L29" s="78"/>
      <c r="M29" s="79"/>
      <c r="N29" s="80">
        <f aca="true" t="shared" si="2" ref="N29:N36">SUM(I29:M29)*$I$26</f>
        <v>0</v>
      </c>
      <c r="O29" s="81">
        <f aca="true" t="shared" si="3" ref="O29:O36">N29*B29</f>
        <v>0</v>
      </c>
      <c r="P29" s="78"/>
      <c r="Q29" s="79"/>
      <c r="R29" s="82">
        <f aca="true" t="shared" si="4" ref="R29:R36">SUM(P29:Q29)*$P$26</f>
        <v>0</v>
      </c>
      <c r="S29" s="81">
        <f aca="true" t="shared" si="5" ref="S29:S36">R29*B29</f>
        <v>0</v>
      </c>
      <c r="T29" s="78"/>
      <c r="U29" s="78"/>
      <c r="V29" s="79"/>
      <c r="W29" s="82">
        <f aca="true" t="shared" si="6" ref="W29:W36">SUM(T29:V29)*$T$26</f>
        <v>0</v>
      </c>
      <c r="X29" s="81">
        <f aca="true" t="shared" si="7" ref="X29:X36">W29*B29</f>
        <v>0</v>
      </c>
      <c r="Y29" s="78"/>
      <c r="Z29" s="79"/>
      <c r="AA29" s="82">
        <f aca="true" t="shared" si="8" ref="AA29:AA36">SUM(Y29:Z29)*$Y$26</f>
        <v>0</v>
      </c>
      <c r="AB29" s="83">
        <f aca="true" t="shared" si="9" ref="AB29:AB36">AA29*B29</f>
        <v>0</v>
      </c>
      <c r="AC29" s="84"/>
      <c r="AD29" s="84"/>
      <c r="AE29" s="85"/>
      <c r="AF29" s="85"/>
      <c r="AG29" s="86">
        <f aca="true" t="shared" si="10" ref="AG29:AG36">G29+N29+R29+W29+AA29</f>
        <v>0.456</v>
      </c>
      <c r="AH29" s="87">
        <f aca="true" t="shared" si="11" ref="AH29:AH35">AG29/19</f>
        <v>0.024</v>
      </c>
      <c r="AI29" s="85">
        <f aca="true" t="shared" si="12" ref="AI29:AI36">AG29*B29</f>
        <v>684</v>
      </c>
    </row>
    <row r="30" spans="1:35" ht="15.75">
      <c r="A30" s="75" t="s">
        <v>121</v>
      </c>
      <c r="B30" s="76">
        <v>800</v>
      </c>
      <c r="C30" s="27" t="s">
        <v>52</v>
      </c>
      <c r="D30" s="77">
        <v>0.02</v>
      </c>
      <c r="E30" s="78"/>
      <c r="F30" s="79"/>
      <c r="G30" s="80">
        <f t="shared" si="0"/>
        <v>0.38</v>
      </c>
      <c r="H30" s="81">
        <f t="shared" si="1"/>
        <v>304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1"/>
        <v>0.02</v>
      </c>
      <c r="AI30" s="85">
        <f t="shared" si="12"/>
        <v>304</v>
      </c>
    </row>
    <row r="31" spans="1:35" ht="15.75">
      <c r="A31" s="75" t="s">
        <v>76</v>
      </c>
      <c r="B31" s="76">
        <v>212.5</v>
      </c>
      <c r="C31" s="27" t="s">
        <v>52</v>
      </c>
      <c r="D31" s="77">
        <v>0.015</v>
      </c>
      <c r="E31" s="78"/>
      <c r="F31" s="79"/>
      <c r="G31" s="80">
        <f t="shared" si="0"/>
        <v>0.285</v>
      </c>
      <c r="H31" s="81">
        <f t="shared" si="1"/>
        <v>60.56249999999999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0.285</v>
      </c>
      <c r="AH31" s="87">
        <f t="shared" si="11"/>
        <v>0.015</v>
      </c>
      <c r="AI31" s="85">
        <f t="shared" si="12"/>
        <v>60.56249999999999</v>
      </c>
    </row>
    <row r="32" spans="1:35" ht="15.75">
      <c r="A32" s="75" t="s">
        <v>54</v>
      </c>
      <c r="B32" s="76">
        <v>150</v>
      </c>
      <c r="C32" s="27" t="s">
        <v>52</v>
      </c>
      <c r="D32" s="77"/>
      <c r="E32" s="78">
        <v>0.008</v>
      </c>
      <c r="F32" s="79"/>
      <c r="G32" s="80">
        <f t="shared" si="0"/>
        <v>0.152</v>
      </c>
      <c r="H32" s="81">
        <f t="shared" si="1"/>
        <v>22.8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0.152</v>
      </c>
      <c r="AH32" s="87">
        <f t="shared" si="11"/>
        <v>0.008</v>
      </c>
      <c r="AI32" s="85">
        <f t="shared" si="12"/>
        <v>22.8</v>
      </c>
    </row>
    <row r="33" spans="1:35" ht="15.75">
      <c r="A33" s="75" t="s">
        <v>100</v>
      </c>
      <c r="B33" s="76">
        <v>851.0638</v>
      </c>
      <c r="C33" s="27" t="s">
        <v>52</v>
      </c>
      <c r="D33" s="77"/>
      <c r="E33" s="78">
        <v>0.004</v>
      </c>
      <c r="F33" s="79"/>
      <c r="G33" s="80">
        <f t="shared" si="0"/>
        <v>0.076</v>
      </c>
      <c r="H33" s="81">
        <f t="shared" si="1"/>
        <v>64.68084879999999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0.076</v>
      </c>
      <c r="AH33" s="87">
        <f t="shared" si="11"/>
        <v>0.004</v>
      </c>
      <c r="AI33" s="85">
        <f>AG33*B33</f>
        <v>64.68084879999999</v>
      </c>
    </row>
    <row r="34" spans="1:35" ht="15.75">
      <c r="A34" s="75" t="s">
        <v>113</v>
      </c>
      <c r="B34" s="76">
        <v>473.6842</v>
      </c>
      <c r="C34" s="27" t="s">
        <v>52</v>
      </c>
      <c r="D34" s="77"/>
      <c r="E34" s="78">
        <v>0.025</v>
      </c>
      <c r="F34" s="79"/>
      <c r="G34" s="80">
        <f t="shared" si="0"/>
        <v>0.47500000000000003</v>
      </c>
      <c r="H34" s="81">
        <f t="shared" si="1"/>
        <v>224.999995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/>
      <c r="Z34" s="79"/>
      <c r="AA34" s="82">
        <f>SUM(Y34:Z34)*$Y$26</f>
        <v>0</v>
      </c>
      <c r="AB34" s="83">
        <f>AA34*B34</f>
        <v>0</v>
      </c>
      <c r="AC34" s="84"/>
      <c r="AD34" s="84"/>
      <c r="AE34" s="85"/>
      <c r="AF34" s="85"/>
      <c r="AG34" s="86">
        <f t="shared" si="10"/>
        <v>0.47500000000000003</v>
      </c>
      <c r="AH34" s="87">
        <f t="shared" si="11"/>
        <v>0.025</v>
      </c>
      <c r="AI34" s="85">
        <f>AG34*B34</f>
        <v>224.999995</v>
      </c>
    </row>
    <row r="35" spans="1:35" s="106" customFormat="1" ht="15.75">
      <c r="A35" s="75" t="s">
        <v>97</v>
      </c>
      <c r="B35" s="76">
        <v>500</v>
      </c>
      <c r="C35" s="27" t="s">
        <v>52</v>
      </c>
      <c r="D35" s="77"/>
      <c r="E35" s="78"/>
      <c r="F35" s="79">
        <v>0.187</v>
      </c>
      <c r="G35" s="80">
        <f t="shared" si="0"/>
        <v>3.553</v>
      </c>
      <c r="H35" s="81">
        <f t="shared" si="1"/>
        <v>1776.5</v>
      </c>
      <c r="I35" s="78"/>
      <c r="J35" s="78"/>
      <c r="K35" s="78"/>
      <c r="L35" s="78"/>
      <c r="M35" s="79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3.553</v>
      </c>
      <c r="AH35" s="87">
        <f t="shared" si="11"/>
        <v>0.187</v>
      </c>
      <c r="AI35" s="85">
        <f>AG35*B35</f>
        <v>1776.5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>AG36/19</f>
        <v>0.051</v>
      </c>
      <c r="AI36" s="85">
        <f t="shared" si="12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67.1875</v>
      </c>
      <c r="E37" s="76">
        <f>SUMPRODUCT(E28:E36,$B$28:$B$36)</f>
        <v>16.4463602</v>
      </c>
      <c r="F37" s="93">
        <f>SUMPRODUCT(F28:F36,$B$28:$B$36)</f>
        <v>128.831</v>
      </c>
      <c r="G37" s="94"/>
      <c r="H37" s="95">
        <f>SUM(H29:H36)</f>
        <v>3409.8323437999998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80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6.916</v>
      </c>
      <c r="AH37" s="77"/>
      <c r="AI37" s="97">
        <f>SUM(AI29:AI36)</f>
        <v>3409.8323437999998</v>
      </c>
    </row>
    <row r="38" spans="1:34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00"/>
      <c r="Q38" s="1"/>
      <c r="R38" s="1"/>
      <c r="S38" s="10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122</v>
      </c>
      <c r="L39" s="100"/>
      <c r="M39" s="2"/>
      <c r="N39" s="1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3409.8323437999998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ht="15">
      <c r="N44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7">
      <selection activeCell="F36" sqref="F36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0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10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24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AB36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H36</f>
        <v>3409.4170000000004</v>
      </c>
      <c r="N13" s="170"/>
      <c r="O13" s="170"/>
      <c r="P13" s="170">
        <f>ROUND(IF(M13=0,0,M13/H13),2)</f>
        <v>179.44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O36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X36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S36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3409.4170000000004</v>
      </c>
      <c r="N17" s="161"/>
      <c r="O17" s="162"/>
      <c r="P17" s="164">
        <f>SUM(P12:Q16)</f>
        <v>179.44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103</v>
      </c>
      <c r="E22" s="117" t="s">
        <v>99</v>
      </c>
      <c r="F22" s="136" t="s">
        <v>119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09" t="s">
        <v>137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0.0395</v>
      </c>
      <c r="E28" s="78"/>
      <c r="F28" s="79"/>
      <c r="G28" s="80">
        <f aca="true" t="shared" si="0" ref="G28:G35">SUM(D28:F28)*$D$26</f>
        <v>0.7505000000000001</v>
      </c>
      <c r="H28" s="81">
        <f aca="true" t="shared" si="1" ref="H28:H35">G28*B28</f>
        <v>825.5500000000001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0.7505000000000001</v>
      </c>
      <c r="AH28" s="87">
        <f>AG28/19</f>
        <v>0.0395</v>
      </c>
      <c r="AI28" s="85">
        <f aca="true" t="shared" si="11" ref="AI28:AI35">AG28*B28</f>
        <v>825.5500000000001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0.013</v>
      </c>
      <c r="E29" s="78"/>
      <c r="F29" s="79">
        <v>0.013</v>
      </c>
      <c r="G29" s="80">
        <f t="shared" si="0"/>
        <v>0.494</v>
      </c>
      <c r="H29" s="81">
        <f t="shared" si="1"/>
        <v>741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0.494</v>
      </c>
      <c r="AH29" s="87">
        <f aca="true" t="shared" si="12" ref="AH29:AH35">AG29/19</f>
        <v>0.026</v>
      </c>
      <c r="AI29" s="85">
        <f t="shared" si="11"/>
        <v>741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0.017</v>
      </c>
      <c r="E30" s="78">
        <v>0.017</v>
      </c>
      <c r="F30" s="79"/>
      <c r="G30" s="80">
        <f t="shared" si="0"/>
        <v>0.646</v>
      </c>
      <c r="H30" s="81">
        <f t="shared" si="1"/>
        <v>96.9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0.646</v>
      </c>
      <c r="AH30" s="87">
        <f t="shared" si="12"/>
        <v>0.034</v>
      </c>
      <c r="AI30" s="85">
        <f t="shared" si="11"/>
        <v>96.9</v>
      </c>
    </row>
    <row r="31" spans="1:35" ht="15.75">
      <c r="A31" s="75" t="s">
        <v>101</v>
      </c>
      <c r="B31" s="76">
        <v>90</v>
      </c>
      <c r="C31" s="27" t="s">
        <v>52</v>
      </c>
      <c r="D31" s="77">
        <v>0.031</v>
      </c>
      <c r="E31" s="78"/>
      <c r="F31" s="79"/>
      <c r="G31" s="80">
        <f t="shared" si="0"/>
        <v>0.589</v>
      </c>
      <c r="H31" s="81">
        <f t="shared" si="1"/>
        <v>53.01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111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0.589</v>
      </c>
      <c r="AH31" s="87">
        <f t="shared" si="12"/>
        <v>0.031</v>
      </c>
      <c r="AI31" s="85">
        <f t="shared" si="11"/>
        <v>53.01</v>
      </c>
    </row>
    <row r="32" spans="1:35" s="106" customFormat="1" ht="15.75">
      <c r="A32" s="30" t="s">
        <v>97</v>
      </c>
      <c r="B32" s="90">
        <v>500</v>
      </c>
      <c r="C32" s="27" t="s">
        <v>52</v>
      </c>
      <c r="D32" s="38"/>
      <c r="E32" s="78"/>
      <c r="F32" s="79">
        <v>0.1</v>
      </c>
      <c r="G32" s="80">
        <f t="shared" si="0"/>
        <v>1.9000000000000001</v>
      </c>
      <c r="H32" s="81">
        <f t="shared" si="1"/>
        <v>950.0000000000001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85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112"/>
      <c r="Z32" s="79"/>
      <c r="AA32" s="82">
        <f>SUM(Y32:Z32)*$Y$26</f>
        <v>0</v>
      </c>
      <c r="AB32" s="83">
        <f>AA32*B32</f>
        <v>0</v>
      </c>
      <c r="AC32" s="105"/>
      <c r="AD32" s="105"/>
      <c r="AE32" s="85"/>
      <c r="AF32" s="85"/>
      <c r="AG32" s="86">
        <f t="shared" si="10"/>
        <v>1.9000000000000001</v>
      </c>
      <c r="AH32" s="87">
        <f t="shared" si="12"/>
        <v>0.1</v>
      </c>
      <c r="AI32" s="85">
        <f>AG32*B32</f>
        <v>950.0000000000001</v>
      </c>
    </row>
    <row r="33" spans="1:35" ht="15.75">
      <c r="A33" s="75" t="s">
        <v>55</v>
      </c>
      <c r="B33" s="76">
        <v>1850</v>
      </c>
      <c r="C33" s="27" t="s">
        <v>52</v>
      </c>
      <c r="D33" s="77"/>
      <c r="E33" s="78">
        <v>0.002</v>
      </c>
      <c r="F33" s="79"/>
      <c r="G33" s="80">
        <f t="shared" si="0"/>
        <v>0.038</v>
      </c>
      <c r="H33" s="81">
        <f t="shared" si="1"/>
        <v>70.3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111" t="s">
        <v>94</v>
      </c>
      <c r="Z33" s="79"/>
      <c r="AA33" s="82">
        <f t="shared" si="8"/>
        <v>0</v>
      </c>
      <c r="AB33" s="83">
        <f t="shared" si="9"/>
        <v>0</v>
      </c>
      <c r="AC33" s="84"/>
      <c r="AD33" s="84"/>
      <c r="AE33" s="85"/>
      <c r="AF33" s="85"/>
      <c r="AG33" s="86">
        <f t="shared" si="10"/>
        <v>0.038</v>
      </c>
      <c r="AH33" s="87">
        <f t="shared" si="12"/>
        <v>0.002</v>
      </c>
      <c r="AI33" s="85">
        <f t="shared" si="11"/>
        <v>70.3</v>
      </c>
    </row>
    <row r="34" spans="1:35" ht="15.75">
      <c r="A34" s="75" t="s">
        <v>77</v>
      </c>
      <c r="B34" s="76">
        <v>265</v>
      </c>
      <c r="C34" s="27" t="s">
        <v>52</v>
      </c>
      <c r="D34" s="77"/>
      <c r="E34" s="78">
        <v>0.088</v>
      </c>
      <c r="F34" s="79"/>
      <c r="G34" s="80">
        <f t="shared" si="0"/>
        <v>1.672</v>
      </c>
      <c r="H34" s="81">
        <f t="shared" si="1"/>
        <v>443.08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112" t="s">
        <v>94</v>
      </c>
      <c r="Z34" s="79"/>
      <c r="AA34" s="82">
        <f>SUM(Y34:Z34)*$Y$26</f>
        <v>0</v>
      </c>
      <c r="AB34" s="83">
        <f>AA34*B34</f>
        <v>0</v>
      </c>
      <c r="AC34" s="84"/>
      <c r="AD34" s="84"/>
      <c r="AE34" s="85"/>
      <c r="AF34" s="85"/>
      <c r="AG34" s="86">
        <f t="shared" si="10"/>
        <v>1.672</v>
      </c>
      <c r="AH34" s="87">
        <f t="shared" si="12"/>
        <v>0.088</v>
      </c>
      <c r="AI34" s="85">
        <f>AG34*B34</f>
        <v>443.08</v>
      </c>
    </row>
    <row r="35" spans="1:35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0.043</v>
      </c>
      <c r="G35" s="80">
        <f t="shared" si="0"/>
        <v>0.817</v>
      </c>
      <c r="H35" s="81">
        <f t="shared" si="1"/>
        <v>229.577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85"/>
      <c r="V35" s="79"/>
      <c r="W35" s="82">
        <f t="shared" si="6"/>
        <v>0</v>
      </c>
      <c r="X35" s="81">
        <f t="shared" si="7"/>
        <v>0</v>
      </c>
      <c r="Y35" s="112"/>
      <c r="Z35" s="79"/>
      <c r="AA35" s="82">
        <f t="shared" si="8"/>
        <v>0</v>
      </c>
      <c r="AB35" s="83">
        <f t="shared" si="9"/>
        <v>0</v>
      </c>
      <c r="AC35" s="84"/>
      <c r="AD35" s="84"/>
      <c r="AE35" s="85"/>
      <c r="AF35" s="85"/>
      <c r="AG35" s="86">
        <f t="shared" si="10"/>
        <v>0.817</v>
      </c>
      <c r="AH35" s="87">
        <f t="shared" si="12"/>
        <v>0.043</v>
      </c>
      <c r="AI35" s="85">
        <f t="shared" si="11"/>
        <v>229.577</v>
      </c>
    </row>
    <row r="36" spans="1:35" ht="15">
      <c r="A36" s="91" t="s">
        <v>58</v>
      </c>
      <c r="B36" s="92"/>
      <c r="C36" s="38"/>
      <c r="D36" s="76">
        <f>SUMPRODUCT(D28:D35,$B$28:$B$35)</f>
        <v>68.29</v>
      </c>
      <c r="E36" s="76">
        <f>SUMPRODUCT(E28:E35,$B$28:$B$35)</f>
        <v>29.57</v>
      </c>
      <c r="F36" s="93">
        <f>SUMPRODUCT(F28:F35,$B$28:$B$35)</f>
        <v>81.583</v>
      </c>
      <c r="G36" s="94"/>
      <c r="H36" s="95">
        <f>SUM(H28:H35)</f>
        <v>3409.4170000000004</v>
      </c>
      <c r="I36" s="76">
        <f>SUMPRODUCT(I28:I35,$B$28:$B$35)</f>
        <v>0</v>
      </c>
      <c r="J36" s="76">
        <f>SUMPRODUCT(J35:J328,$B$28:$B$35)</f>
        <v>0</v>
      </c>
      <c r="K36" s="76">
        <f>SUMPRODUCT(K28:K35,$B$28:$B$35)</f>
        <v>0</v>
      </c>
      <c r="L36" s="76">
        <f>SUMPRODUCT(L28:L35,$B$28:$B$35)</f>
        <v>0</v>
      </c>
      <c r="M36" s="76">
        <f>SUMPRODUCT(M28:M35,$B$28:$B$35)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SUMPRODUCT(Y28:Y35,$B$28:$B$35)</f>
        <v>0</v>
      </c>
      <c r="Z36" s="93">
        <f>SUM(Z35:Z35)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SUM(AG28:AG33,AG34:AG35)</f>
        <v>6.9065</v>
      </c>
      <c r="AH36" s="77"/>
      <c r="AI36" s="97">
        <f>SUM(AI28:AI35)</f>
        <v>3409.4170000000004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122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24" t="s">
        <v>61</v>
      </c>
      <c r="W38" s="124"/>
      <c r="X38" s="124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3409.4170000000004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24"/>
      <c r="W39" s="124"/>
      <c r="X39" s="124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107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6">
      <selection activeCell="E30" sqref="E30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4.7109375" style="0" customWidth="1"/>
    <col min="6" max="6" width="11.28125" style="0" customWidth="1"/>
    <col min="7" max="7" width="6.7109375" style="0" customWidth="1"/>
    <col min="8" max="8" width="9.00390625" style="0" customWidth="1"/>
    <col min="9" max="9" width="8.140625" style="0" customWidth="1"/>
    <col min="10" max="10" width="9.8515625" style="0" customWidth="1"/>
    <col min="11" max="11" width="5.7109375" style="0" customWidth="1"/>
    <col min="12" max="12" width="7.57421875" style="0" customWidth="1"/>
    <col min="13" max="13" width="9.710937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"25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3411.397749999999</v>
      </c>
      <c r="N13" s="170"/>
      <c r="O13" s="170"/>
      <c r="P13" s="170">
        <f>ROUND(IF(M13=0,0,M13/H13),2)</f>
        <v>179.55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3411.397749999999</v>
      </c>
      <c r="N17" s="161"/>
      <c r="O17" s="162"/>
      <c r="P17" s="164">
        <f>SUM(P12:Q16)</f>
        <v>179.55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 customHeight="1">
      <c r="A22" s="11" t="s">
        <v>41</v>
      </c>
      <c r="B22" s="45" t="s">
        <v>42</v>
      </c>
      <c r="C22" s="140"/>
      <c r="D22" s="130" t="s">
        <v>112</v>
      </c>
      <c r="E22" s="117" t="s">
        <v>99</v>
      </c>
      <c r="F22" s="125" t="s">
        <v>175</v>
      </c>
      <c r="G22" s="133" t="s">
        <v>43</v>
      </c>
      <c r="H22" s="114" t="s">
        <v>42</v>
      </c>
      <c r="I22" s="210"/>
      <c r="J22" s="207"/>
      <c r="K22" s="207"/>
      <c r="L22" s="207"/>
      <c r="M22" s="204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207"/>
      <c r="U22" s="207"/>
      <c r="V22" s="204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26"/>
      <c r="G23" s="134"/>
      <c r="H23" s="115"/>
      <c r="I23" s="211"/>
      <c r="J23" s="208"/>
      <c r="K23" s="208"/>
      <c r="L23" s="208"/>
      <c r="M23" s="205"/>
      <c r="N23" s="134"/>
      <c r="O23" s="115"/>
      <c r="P23" s="131"/>
      <c r="Q23" s="126"/>
      <c r="R23" s="134"/>
      <c r="S23" s="115"/>
      <c r="T23" s="208"/>
      <c r="U23" s="208"/>
      <c r="V23" s="205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27"/>
      <c r="G24" s="135"/>
      <c r="H24" s="116"/>
      <c r="I24" s="212"/>
      <c r="J24" s="209"/>
      <c r="K24" s="209"/>
      <c r="L24" s="209"/>
      <c r="M24" s="206"/>
      <c r="N24" s="135"/>
      <c r="O24" s="116"/>
      <c r="P24" s="132"/>
      <c r="Q24" s="127"/>
      <c r="R24" s="135"/>
      <c r="S24" s="116"/>
      <c r="T24" s="209"/>
      <c r="U24" s="209"/>
      <c r="V24" s="206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165</v>
      </c>
      <c r="E27" s="65">
        <v>200</v>
      </c>
      <c r="F27" s="67" t="s">
        <v>142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53</v>
      </c>
      <c r="B28" s="76">
        <v>1500</v>
      </c>
      <c r="C28" s="27" t="s">
        <v>52</v>
      </c>
      <c r="D28" s="77">
        <v>0.016</v>
      </c>
      <c r="E28" s="78"/>
      <c r="F28" s="79">
        <v>0.017</v>
      </c>
      <c r="G28" s="80">
        <f aca="true" t="shared" si="0" ref="G28:G36">SUM(D28:F28)*$D$26</f>
        <v>0.627</v>
      </c>
      <c r="H28" s="81">
        <f aca="true" t="shared" si="1" ref="H28:H36">G28*B28</f>
        <v>940.5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0.627</v>
      </c>
      <c r="AH28" s="87">
        <f>AG28/19</f>
        <v>0.033</v>
      </c>
      <c r="AI28" s="85">
        <f aca="true" t="shared" si="11" ref="AI28:AI36">AG28*B28</f>
        <v>940.5</v>
      </c>
    </row>
    <row r="29" spans="1:35" ht="15.75">
      <c r="A29" s="75" t="s">
        <v>54</v>
      </c>
      <c r="B29" s="76">
        <v>150</v>
      </c>
      <c r="C29" s="27" t="s">
        <v>52</v>
      </c>
      <c r="D29" s="77"/>
      <c r="E29" s="78">
        <v>0.014</v>
      </c>
      <c r="F29" s="79"/>
      <c r="G29" s="80">
        <f t="shared" si="0"/>
        <v>0.266</v>
      </c>
      <c r="H29" s="81">
        <f t="shared" si="1"/>
        <v>39.900000000000006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0.266</v>
      </c>
      <c r="AH29" s="87">
        <f aca="true" t="shared" si="12" ref="AH29:AH36">AG29/19</f>
        <v>0.014</v>
      </c>
      <c r="AI29" s="85">
        <f t="shared" si="11"/>
        <v>39.900000000000006</v>
      </c>
    </row>
    <row r="30" spans="1:35" ht="15.75">
      <c r="A30" s="75" t="s">
        <v>90</v>
      </c>
      <c r="B30" s="76">
        <v>120</v>
      </c>
      <c r="C30" s="27" t="s">
        <v>52</v>
      </c>
      <c r="D30" s="77">
        <v>0.03</v>
      </c>
      <c r="E30" s="78"/>
      <c r="F30" s="79"/>
      <c r="G30" s="80">
        <f t="shared" si="0"/>
        <v>0.57</v>
      </c>
      <c r="H30" s="81">
        <f t="shared" si="1"/>
        <v>68.39999999999999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0.57</v>
      </c>
      <c r="AH30" s="87">
        <f t="shared" si="12"/>
        <v>0.03</v>
      </c>
      <c r="AI30" s="85">
        <f t="shared" si="11"/>
        <v>68.39999999999999</v>
      </c>
    </row>
    <row r="31" spans="1:35" ht="15.75">
      <c r="A31" s="75" t="s">
        <v>134</v>
      </c>
      <c r="B31" s="76">
        <v>580</v>
      </c>
      <c r="C31" s="27" t="s">
        <v>52</v>
      </c>
      <c r="D31" s="77">
        <v>0.03</v>
      </c>
      <c r="E31" s="78"/>
      <c r="F31" s="79"/>
      <c r="G31" s="80">
        <f t="shared" si="0"/>
        <v>0.57</v>
      </c>
      <c r="H31" s="81">
        <f t="shared" si="1"/>
        <v>330.59999999999997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0.57</v>
      </c>
      <c r="AH31" s="87">
        <f t="shared" si="12"/>
        <v>0.03</v>
      </c>
      <c r="AI31" s="85">
        <f t="shared" si="11"/>
        <v>330.59999999999997</v>
      </c>
    </row>
    <row r="32" spans="1:35" ht="15.75">
      <c r="A32" s="75" t="s">
        <v>113</v>
      </c>
      <c r="B32" s="76">
        <v>473.6842</v>
      </c>
      <c r="C32" s="27" t="s">
        <v>52</v>
      </c>
      <c r="D32" s="77">
        <v>0.03</v>
      </c>
      <c r="E32" s="78"/>
      <c r="F32" s="79"/>
      <c r="G32" s="80">
        <f t="shared" si="0"/>
        <v>0.57</v>
      </c>
      <c r="H32" s="81">
        <f t="shared" si="1"/>
        <v>269.99999399999996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/>
      <c r="Z32" s="79"/>
      <c r="AA32" s="82">
        <f>SUM(Y32:Z32)*$Y$26</f>
        <v>0</v>
      </c>
      <c r="AB32" s="83">
        <f>AA32*B32</f>
        <v>0</v>
      </c>
      <c r="AC32" s="84"/>
      <c r="AD32" s="84"/>
      <c r="AE32" s="85"/>
      <c r="AF32" s="85"/>
      <c r="AG32" s="86">
        <f t="shared" si="10"/>
        <v>0.57</v>
      </c>
      <c r="AH32" s="87">
        <f t="shared" si="12"/>
        <v>0.03</v>
      </c>
      <c r="AI32" s="85">
        <f>AG32*B32</f>
        <v>269.99999399999996</v>
      </c>
    </row>
    <row r="33" spans="1:35" s="106" customFormat="1" ht="15.75">
      <c r="A33" s="75" t="s">
        <v>82</v>
      </c>
      <c r="B33" s="76">
        <v>528.85</v>
      </c>
      <c r="C33" s="27" t="s">
        <v>52</v>
      </c>
      <c r="D33" s="77"/>
      <c r="E33" s="78"/>
      <c r="F33" s="79">
        <v>0.04</v>
      </c>
      <c r="G33" s="80">
        <f t="shared" si="0"/>
        <v>0.76</v>
      </c>
      <c r="H33" s="81">
        <f t="shared" si="1"/>
        <v>401.92600000000004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78" t="s">
        <v>94</v>
      </c>
      <c r="Z33" s="79"/>
      <c r="AA33" s="82">
        <f t="shared" si="8"/>
        <v>0</v>
      </c>
      <c r="AB33" s="83">
        <f t="shared" si="9"/>
        <v>0</v>
      </c>
      <c r="AC33" s="105"/>
      <c r="AD33" s="105"/>
      <c r="AE33" s="85"/>
      <c r="AF33" s="85"/>
      <c r="AG33" s="86">
        <f t="shared" si="10"/>
        <v>0.76</v>
      </c>
      <c r="AH33" s="87">
        <f t="shared" si="12"/>
        <v>0.04</v>
      </c>
      <c r="AI33" s="85">
        <f t="shared" si="11"/>
        <v>401.92600000000004</v>
      </c>
    </row>
    <row r="34" spans="1:35" s="106" customFormat="1" ht="15.75">
      <c r="A34" s="75" t="s">
        <v>79</v>
      </c>
      <c r="B34" s="76">
        <v>413.7931</v>
      </c>
      <c r="C34" s="27" t="s">
        <v>52</v>
      </c>
      <c r="D34" s="77"/>
      <c r="E34" s="78"/>
      <c r="F34" s="79">
        <v>0.04</v>
      </c>
      <c r="G34" s="80">
        <f t="shared" si="0"/>
        <v>0.76</v>
      </c>
      <c r="H34" s="81">
        <f t="shared" si="1"/>
        <v>314.482756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 t="s">
        <v>94</v>
      </c>
      <c r="Z34" s="79"/>
      <c r="AA34" s="82">
        <f>SUM(Y34:Z34)*$Y$26</f>
        <v>0</v>
      </c>
      <c r="AB34" s="83">
        <f>AA34*B34</f>
        <v>0</v>
      </c>
      <c r="AC34" s="105"/>
      <c r="AD34" s="105"/>
      <c r="AE34" s="85"/>
      <c r="AF34" s="85"/>
      <c r="AG34" s="86">
        <f t="shared" si="10"/>
        <v>0.76</v>
      </c>
      <c r="AH34" s="87">
        <f t="shared" si="12"/>
        <v>0.04</v>
      </c>
      <c r="AI34" s="85">
        <f>AG34*B34</f>
        <v>314.482756</v>
      </c>
    </row>
    <row r="35" spans="1:35" s="106" customFormat="1" ht="15.75">
      <c r="A35" s="75" t="s">
        <v>55</v>
      </c>
      <c r="B35" s="76">
        <v>1850</v>
      </c>
      <c r="C35" s="27" t="s">
        <v>52</v>
      </c>
      <c r="D35" s="77"/>
      <c r="E35" s="78">
        <v>0.022</v>
      </c>
      <c r="F35" s="79"/>
      <c r="G35" s="80">
        <f t="shared" si="0"/>
        <v>0.418</v>
      </c>
      <c r="H35" s="81">
        <f t="shared" si="1"/>
        <v>773.3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 t="s">
        <v>94</v>
      </c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0.418</v>
      </c>
      <c r="AH35" s="87">
        <f t="shared" si="12"/>
        <v>0.022</v>
      </c>
      <c r="AI35" s="85">
        <f>AG35*B35</f>
        <v>773.3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59.210526</v>
      </c>
      <c r="E37" s="76">
        <f>SUMPRODUCT(E28:E36,$B$28:$B$36)</f>
        <v>42.8</v>
      </c>
      <c r="F37" s="93">
        <f>SUMPRODUCT(F28:F36,$B$28:$B$36)</f>
        <v>77.536724</v>
      </c>
      <c r="G37" s="94"/>
      <c r="H37" s="95">
        <f>SUM(H28:H36)</f>
        <v>3411.397749999999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SUMPRODUCT(M28:M36,$B$28:$B$36)</f>
        <v>0</v>
      </c>
      <c r="N37" s="96"/>
      <c r="O37" s="95">
        <f>SUM(O28:O36)</f>
        <v>0</v>
      </c>
      <c r="P37" s="76">
        <f>SUMPRODUCT(P28:P36,$B$28:$B$36)</f>
        <v>0</v>
      </c>
      <c r="Q37" s="93">
        <f>SUMPRODUCT(Q28:Q36,$B$28:$B$36)</f>
        <v>0</v>
      </c>
      <c r="R37" s="94"/>
      <c r="S37" s="95">
        <f>SUM(S28:S36)</f>
        <v>0</v>
      </c>
      <c r="T37" s="93">
        <f>SUMPRODUCT(T28:T36,$B$28:$B$36)</f>
        <v>0</v>
      </c>
      <c r="U37" s="93">
        <f>SUMPRODUCT(U28:U36,$B$28:$B$36)</f>
        <v>0</v>
      </c>
      <c r="V37" s="93">
        <f>SUMPRODUCT(V28:V36,$B$28:$B$36)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SUM(AB28:AB36)</f>
        <v>0</v>
      </c>
      <c r="AC37" s="38"/>
      <c r="AD37" s="38"/>
      <c r="AE37" s="38"/>
      <c r="AF37" s="38"/>
      <c r="AG37" s="77">
        <f>SUM(AG28:AG33,AG34:AG36)</f>
        <v>5.51</v>
      </c>
      <c r="AH37" s="77"/>
      <c r="AI37" s="97">
        <f>SUM(AI28:AI36)</f>
        <v>3411.397749999999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60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3411.397749999999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107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7">
      <selection activeCell="F36" sqref="F36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8.421875" style="0" customWidth="1"/>
    <col min="7" max="7" width="6.7109375" style="0" customWidth="1"/>
    <col min="8" max="8" width="9.00390625" style="0" customWidth="1"/>
    <col min="9" max="9" width="5.00390625" style="0" customWidth="1"/>
    <col min="10" max="10" width="7.281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26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3410.6140000000005</v>
      </c>
      <c r="N13" s="170"/>
      <c r="O13" s="170"/>
      <c r="P13" s="170">
        <f>ROUND(IF(M13=0,0,M13/H13),2)</f>
        <v>179.51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3410.6140000000005</v>
      </c>
      <c r="N17" s="161"/>
      <c r="O17" s="162"/>
      <c r="P17" s="164">
        <f>SUM(P12:Q16)</f>
        <v>179.51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96</v>
      </c>
      <c r="E22" s="117" t="s">
        <v>81</v>
      </c>
      <c r="F22" s="213" t="s">
        <v>116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214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215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13" t="s">
        <v>141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0.028</v>
      </c>
      <c r="E28" s="78"/>
      <c r="F28" s="79"/>
      <c r="G28" s="80">
        <f aca="true" t="shared" si="0" ref="G28:G36">SUM(D28:F28)*$D$26</f>
        <v>0.532</v>
      </c>
      <c r="H28" s="81">
        <f aca="true" t="shared" si="1" ref="H28:H36">G28*B28</f>
        <v>585.2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0.532</v>
      </c>
      <c r="AH28" s="87">
        <f>AG28/19</f>
        <v>0.028</v>
      </c>
      <c r="AI28" s="85">
        <f aca="true" t="shared" si="11" ref="AI28:AI36">AG28*B28</f>
        <v>585.2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/>
      <c r="G29" s="80">
        <f t="shared" si="0"/>
        <v>0.19</v>
      </c>
      <c r="H29" s="81">
        <f t="shared" si="1"/>
        <v>285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0.19</v>
      </c>
      <c r="AH29" s="87">
        <f aca="true" t="shared" si="12" ref="AH29:AH36">AG29/19</f>
        <v>0.01</v>
      </c>
      <c r="AI29" s="85">
        <f t="shared" si="11"/>
        <v>285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0.015</v>
      </c>
      <c r="E30" s="78">
        <v>0.015</v>
      </c>
      <c r="F30" s="79"/>
      <c r="G30" s="80">
        <f t="shared" si="0"/>
        <v>0.57</v>
      </c>
      <c r="H30" s="81">
        <f t="shared" si="1"/>
        <v>85.49999999999999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0.57</v>
      </c>
      <c r="AH30" s="87">
        <f t="shared" si="12"/>
        <v>0.03</v>
      </c>
      <c r="AI30" s="85">
        <f t="shared" si="11"/>
        <v>85.49999999999999</v>
      </c>
    </row>
    <row r="31" spans="1:35" ht="15.75">
      <c r="A31" s="75" t="s">
        <v>95</v>
      </c>
      <c r="B31" s="76">
        <v>85</v>
      </c>
      <c r="C31" s="27" t="s">
        <v>52</v>
      </c>
      <c r="D31" s="77">
        <v>0.04</v>
      </c>
      <c r="E31" s="78"/>
      <c r="F31" s="79"/>
      <c r="G31" s="80">
        <f t="shared" si="0"/>
        <v>0.76</v>
      </c>
      <c r="H31" s="81">
        <f t="shared" si="1"/>
        <v>64.6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0.76</v>
      </c>
      <c r="AH31" s="87">
        <f t="shared" si="12"/>
        <v>0.04</v>
      </c>
      <c r="AI31" s="85">
        <f t="shared" si="11"/>
        <v>64.6</v>
      </c>
    </row>
    <row r="32" spans="1:35" ht="15.75">
      <c r="A32" s="75" t="s">
        <v>55</v>
      </c>
      <c r="B32" s="76">
        <v>1850</v>
      </c>
      <c r="C32" s="27" t="s">
        <v>52</v>
      </c>
      <c r="D32" s="77"/>
      <c r="E32" s="78">
        <v>0.004</v>
      </c>
      <c r="F32" s="79"/>
      <c r="G32" s="80">
        <f t="shared" si="0"/>
        <v>0.076</v>
      </c>
      <c r="H32" s="81">
        <f t="shared" si="1"/>
        <v>140.6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 t="s">
        <v>94</v>
      </c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0.076</v>
      </c>
      <c r="AH32" s="87">
        <f t="shared" si="12"/>
        <v>0.004</v>
      </c>
      <c r="AI32" s="85">
        <f t="shared" si="11"/>
        <v>140.6</v>
      </c>
    </row>
    <row r="33" spans="1:35" ht="15.75">
      <c r="A33" s="75" t="s">
        <v>77</v>
      </c>
      <c r="B33" s="76">
        <v>265</v>
      </c>
      <c r="C33" s="27" t="s">
        <v>52</v>
      </c>
      <c r="D33" s="77"/>
      <c r="E33" s="78">
        <v>0.095</v>
      </c>
      <c r="F33" s="79"/>
      <c r="G33" s="80">
        <f t="shared" si="0"/>
        <v>1.805</v>
      </c>
      <c r="H33" s="81">
        <f t="shared" si="1"/>
        <v>478.325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 t="s">
        <v>94</v>
      </c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1.805</v>
      </c>
      <c r="AH33" s="87">
        <f t="shared" si="12"/>
        <v>0.095</v>
      </c>
      <c r="AI33" s="85">
        <f>AG33*B33</f>
        <v>478.325</v>
      </c>
    </row>
    <row r="34" spans="1:35" s="106" customFormat="1" ht="15.75">
      <c r="A34" s="75" t="s">
        <v>149</v>
      </c>
      <c r="B34" s="76">
        <v>1600</v>
      </c>
      <c r="C34" s="27" t="s">
        <v>52</v>
      </c>
      <c r="D34" s="77"/>
      <c r="E34" s="78"/>
      <c r="F34" s="79">
        <v>0.02</v>
      </c>
      <c r="G34" s="80">
        <f t="shared" si="0"/>
        <v>0.38</v>
      </c>
      <c r="H34" s="81">
        <f t="shared" si="1"/>
        <v>608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105"/>
      <c r="AD34" s="105"/>
      <c r="AE34" s="85"/>
      <c r="AF34" s="85"/>
      <c r="AG34" s="86">
        <f t="shared" si="10"/>
        <v>0.38</v>
      </c>
      <c r="AH34" s="87">
        <f t="shared" si="12"/>
        <v>0.02</v>
      </c>
      <c r="AI34" s="85">
        <f t="shared" si="11"/>
        <v>608</v>
      </c>
    </row>
    <row r="35" spans="1:35" s="106" customFormat="1" ht="15.75">
      <c r="A35" s="75" t="s">
        <v>97</v>
      </c>
      <c r="B35" s="76">
        <v>500</v>
      </c>
      <c r="C35" s="27" t="s">
        <v>52</v>
      </c>
      <c r="D35" s="77"/>
      <c r="E35" s="78"/>
      <c r="F35" s="79">
        <v>0.1554</v>
      </c>
      <c r="G35" s="80">
        <f t="shared" si="0"/>
        <v>2.9526000000000003</v>
      </c>
      <c r="H35" s="81">
        <f t="shared" si="1"/>
        <v>1476.3000000000002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2.9526000000000003</v>
      </c>
      <c r="AH35" s="87">
        <f t="shared" si="12"/>
        <v>0.1554</v>
      </c>
      <c r="AI35" s="85">
        <f>AG35*B35</f>
        <v>1476.3000000000002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51.449999999999996</v>
      </c>
      <c r="E37" s="76">
        <f>SUMPRODUCT(E28:E36,$B$28:$B$36)</f>
        <v>34.825</v>
      </c>
      <c r="F37" s="93">
        <f>SUMPRODUCT(F28:F36,$B$28:$B$36)</f>
        <v>124.031</v>
      </c>
      <c r="G37" s="94"/>
      <c r="H37" s="95">
        <f>SUM(H29:H36)</f>
        <v>3410.6140000000005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96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SUM(AG28:AG33,AG34:AG36)</f>
        <v>8.2346</v>
      </c>
      <c r="AH37" s="77"/>
      <c r="AI37" s="97">
        <f>SUM(AI28:AI36)</f>
        <v>3995.8140000000003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122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3410.6140000000005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107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PageLayoutView="0" workbookViewId="0" topLeftCell="A16">
      <selection activeCell="F34" sqref="F34"/>
    </sheetView>
  </sheetViews>
  <sheetFormatPr defaultColWidth="9.140625" defaultRowHeight="15"/>
  <cols>
    <col min="1" max="1" width="25.57421875" style="0" customWidth="1"/>
    <col min="2" max="2" width="6.8515625" style="0" customWidth="1"/>
    <col min="3" max="3" width="3.00390625" style="0" customWidth="1"/>
    <col min="4" max="4" width="5.7109375" style="0" customWidth="1"/>
    <col min="5" max="5" width="5.140625" style="0" customWidth="1"/>
    <col min="6" max="6" width="8.140625" style="0" customWidth="1"/>
    <col min="7" max="7" width="6.7109375" style="0" customWidth="1"/>
    <col min="8" max="8" width="9.00390625" style="0" customWidth="1"/>
    <col min="9" max="9" width="5.57421875" style="0" customWidth="1"/>
    <col min="10" max="10" width="7.0039062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27" окятбря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AB35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H35</f>
        <v>3411.089</v>
      </c>
      <c r="N13" s="170"/>
      <c r="O13" s="170"/>
      <c r="P13" s="170">
        <f>ROUND(IF(M13=0,0,M13/H13),2)</f>
        <v>179.53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O35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X35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S35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3411.089</v>
      </c>
      <c r="N17" s="161"/>
      <c r="O17" s="162"/>
      <c r="P17" s="164">
        <f>SUM(P12:Q16)</f>
        <v>179.53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83</v>
      </c>
      <c r="E22" s="117" t="s">
        <v>99</v>
      </c>
      <c r="F22" s="136" t="s">
        <v>140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141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>SUM(D28:F28)*$D$26</f>
        <v>0.57</v>
      </c>
      <c r="H28" s="81">
        <f>G28*B28</f>
        <v>627</v>
      </c>
      <c r="I28" s="78"/>
      <c r="J28" s="78"/>
      <c r="K28" s="78"/>
      <c r="L28" s="78"/>
      <c r="M28" s="79"/>
      <c r="N28" s="80">
        <f>SUM(I28:M28)*$I$26</f>
        <v>0</v>
      </c>
      <c r="O28" s="81">
        <f>N28*B28</f>
        <v>0</v>
      </c>
      <c r="P28" s="78"/>
      <c r="Q28" s="79"/>
      <c r="R28" s="82">
        <f>SUM(P28:Q28)*$P$26</f>
        <v>0</v>
      </c>
      <c r="S28" s="81">
        <f>R28*B28</f>
        <v>0</v>
      </c>
      <c r="T28" s="78"/>
      <c r="U28" s="78"/>
      <c r="V28" s="79"/>
      <c r="W28" s="82">
        <f>SUM(T28:V28)*$T$26</f>
        <v>0</v>
      </c>
      <c r="X28" s="81">
        <f>W28*B28</f>
        <v>0</v>
      </c>
      <c r="Y28" s="78"/>
      <c r="Z28" s="79"/>
      <c r="AA28" s="82">
        <f>SUM(Y28:Z28)*$Y$26</f>
        <v>0</v>
      </c>
      <c r="AB28" s="83">
        <f>AA28*B28</f>
        <v>0</v>
      </c>
      <c r="AC28" s="84"/>
      <c r="AD28" s="84"/>
      <c r="AE28" s="85"/>
      <c r="AF28" s="85"/>
      <c r="AG28" s="86">
        <f>G28+N28+R28+W28+AA28</f>
        <v>0.57</v>
      </c>
      <c r="AH28" s="87">
        <f>AG28/19</f>
        <v>0.03</v>
      </c>
      <c r="AI28" s="85">
        <f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0.015</v>
      </c>
      <c r="E29" s="78"/>
      <c r="F29" s="79">
        <v>0.015</v>
      </c>
      <c r="G29" s="80">
        <f aca="true" t="shared" si="0" ref="G29:G34">SUM(D29:F29)*$D$26</f>
        <v>0.57</v>
      </c>
      <c r="H29" s="81">
        <f aca="true" t="shared" si="1" ref="H29:H34">G29*B29</f>
        <v>854.9999999999999</v>
      </c>
      <c r="I29" s="78"/>
      <c r="J29" s="78"/>
      <c r="K29" s="78"/>
      <c r="L29" s="78"/>
      <c r="M29" s="79"/>
      <c r="N29" s="80">
        <f aca="true" t="shared" si="2" ref="N29:N34">SUM(I29:M29)*$I$26</f>
        <v>0</v>
      </c>
      <c r="O29" s="81">
        <f aca="true" t="shared" si="3" ref="O29:O34">N29*B29</f>
        <v>0</v>
      </c>
      <c r="P29" s="78"/>
      <c r="Q29" s="79"/>
      <c r="R29" s="82">
        <f aca="true" t="shared" si="4" ref="R29:R34">SUM(P29:Q29)*$P$26</f>
        <v>0</v>
      </c>
      <c r="S29" s="81">
        <f aca="true" t="shared" si="5" ref="S29:S34">R29*B29</f>
        <v>0</v>
      </c>
      <c r="T29" s="78"/>
      <c r="U29" s="78"/>
      <c r="V29" s="79"/>
      <c r="W29" s="82">
        <f aca="true" t="shared" si="6" ref="W29:W34">SUM(T29:V29)*$T$26</f>
        <v>0</v>
      </c>
      <c r="X29" s="81">
        <f aca="true" t="shared" si="7" ref="X29:X34">W29*B29</f>
        <v>0</v>
      </c>
      <c r="Y29" s="78"/>
      <c r="Z29" s="79"/>
      <c r="AA29" s="82">
        <f aca="true" t="shared" si="8" ref="AA29:AA34">SUM(Y29:Z29)*$Y$26</f>
        <v>0</v>
      </c>
      <c r="AB29" s="83">
        <f aca="true" t="shared" si="9" ref="AB29:AB34">AA29*B29</f>
        <v>0</v>
      </c>
      <c r="AC29" s="84"/>
      <c r="AD29" s="84"/>
      <c r="AE29" s="85"/>
      <c r="AF29" s="85"/>
      <c r="AG29" s="86">
        <f aca="true" t="shared" si="10" ref="AG29:AG34">G29+N29+R29+W29+AA29</f>
        <v>0.57</v>
      </c>
      <c r="AH29" s="87">
        <f aca="true" t="shared" si="11" ref="AH29:AH34">AG29/19</f>
        <v>0.03</v>
      </c>
      <c r="AI29" s="85">
        <f aca="true" t="shared" si="12" ref="AI29:AI34">AG29*B29</f>
        <v>854.9999999999999</v>
      </c>
    </row>
    <row r="30" spans="1:35" ht="15" customHeight="1">
      <c r="A30" s="75" t="s">
        <v>54</v>
      </c>
      <c r="B30" s="76">
        <v>150</v>
      </c>
      <c r="C30" s="27" t="s">
        <v>52</v>
      </c>
      <c r="D30" s="77">
        <v>0.016</v>
      </c>
      <c r="E30" s="78">
        <v>0.016</v>
      </c>
      <c r="F30" s="79"/>
      <c r="G30" s="80">
        <f t="shared" si="0"/>
        <v>0.608</v>
      </c>
      <c r="H30" s="81">
        <f t="shared" si="1"/>
        <v>91.2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0.608</v>
      </c>
      <c r="AH30" s="87">
        <f t="shared" si="11"/>
        <v>0.032</v>
      </c>
      <c r="AI30" s="85">
        <f t="shared" si="12"/>
        <v>91.2</v>
      </c>
    </row>
    <row r="31" spans="1:35" ht="15.75">
      <c r="A31" s="75" t="s">
        <v>85</v>
      </c>
      <c r="B31" s="76">
        <v>165</v>
      </c>
      <c r="C31" s="27" t="s">
        <v>52</v>
      </c>
      <c r="D31" s="77">
        <v>0.04</v>
      </c>
      <c r="E31" s="78"/>
      <c r="F31" s="79"/>
      <c r="G31" s="80">
        <f t="shared" si="0"/>
        <v>0.76</v>
      </c>
      <c r="H31" s="81">
        <f t="shared" si="1"/>
        <v>125.4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0.76</v>
      </c>
      <c r="AH31" s="87">
        <f t="shared" si="11"/>
        <v>0.04</v>
      </c>
      <c r="AI31" s="85">
        <f t="shared" si="12"/>
        <v>125.4</v>
      </c>
    </row>
    <row r="32" spans="1:35" s="106" customFormat="1" ht="15.75">
      <c r="A32" s="75" t="s">
        <v>55</v>
      </c>
      <c r="B32" s="76">
        <v>1850</v>
      </c>
      <c r="C32" s="27" t="s">
        <v>52</v>
      </c>
      <c r="D32" s="77"/>
      <c r="E32" s="78">
        <v>0.005</v>
      </c>
      <c r="F32" s="79"/>
      <c r="G32" s="80">
        <f t="shared" si="0"/>
        <v>0.095</v>
      </c>
      <c r="H32" s="81">
        <f t="shared" si="1"/>
        <v>175.75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105"/>
      <c r="AD32" s="105"/>
      <c r="AE32" s="85"/>
      <c r="AF32" s="85"/>
      <c r="AG32" s="86">
        <f t="shared" si="10"/>
        <v>0.095</v>
      </c>
      <c r="AH32" s="87">
        <f t="shared" si="11"/>
        <v>0.005</v>
      </c>
      <c r="AI32" s="85">
        <f t="shared" si="12"/>
        <v>175.75</v>
      </c>
    </row>
    <row r="33" spans="1:35" s="106" customFormat="1" ht="15.75">
      <c r="A33" s="75" t="s">
        <v>97</v>
      </c>
      <c r="B33" s="76">
        <v>500</v>
      </c>
      <c r="C33" s="27" t="s">
        <v>52</v>
      </c>
      <c r="D33" s="77"/>
      <c r="E33" s="78"/>
      <c r="F33" s="79">
        <v>0.1331</v>
      </c>
      <c r="G33" s="80">
        <f t="shared" si="0"/>
        <v>2.5289</v>
      </c>
      <c r="H33" s="81">
        <f t="shared" si="1"/>
        <v>1264.45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105"/>
      <c r="AD33" s="105"/>
      <c r="AE33" s="85"/>
      <c r="AF33" s="85"/>
      <c r="AG33" s="86">
        <f t="shared" si="10"/>
        <v>2.5289</v>
      </c>
      <c r="AH33" s="87">
        <f t="shared" si="11"/>
        <v>0.1331</v>
      </c>
      <c r="AI33" s="85">
        <f>AG33*B33</f>
        <v>1264.45</v>
      </c>
    </row>
    <row r="34" spans="1:35" ht="15.75">
      <c r="A34" s="89" t="s">
        <v>56</v>
      </c>
      <c r="B34" s="76">
        <v>281</v>
      </c>
      <c r="C34" s="27" t="s">
        <v>52</v>
      </c>
      <c r="D34" s="78"/>
      <c r="E34" s="78"/>
      <c r="F34" s="79">
        <v>0.051</v>
      </c>
      <c r="G34" s="80">
        <f t="shared" si="0"/>
        <v>0.969</v>
      </c>
      <c r="H34" s="81">
        <f t="shared" si="1"/>
        <v>272.289</v>
      </c>
      <c r="I34" s="78"/>
      <c r="J34" s="78"/>
      <c r="K34" s="78"/>
      <c r="L34" s="78"/>
      <c r="M34" s="79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85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84"/>
      <c r="AD34" s="84"/>
      <c r="AE34" s="85"/>
      <c r="AF34" s="85"/>
      <c r="AG34" s="86">
        <f t="shared" si="10"/>
        <v>0.969</v>
      </c>
      <c r="AH34" s="87">
        <f t="shared" si="11"/>
        <v>0.051</v>
      </c>
      <c r="AI34" s="85">
        <f t="shared" si="12"/>
        <v>272.289</v>
      </c>
    </row>
    <row r="35" spans="1:35" ht="15">
      <c r="A35" s="91" t="s">
        <v>58</v>
      </c>
      <c r="B35" s="92"/>
      <c r="C35" s="38"/>
      <c r="D35" s="76">
        <f>SUMPRODUCT(D28:D34,$B$28:$B$34)</f>
        <v>64.5</v>
      </c>
      <c r="E35" s="76">
        <f>SUMPRODUCT(E28:E34,$B$28:$B$34)</f>
        <v>11.65</v>
      </c>
      <c r="F35" s="93">
        <f>SUMPRODUCT(F28:F34,$B$28:$B$34)</f>
        <v>103.381</v>
      </c>
      <c r="G35" s="94"/>
      <c r="H35" s="95">
        <f>SUM(H28:H34)</f>
        <v>3411.089</v>
      </c>
      <c r="I35" s="76">
        <f>SUMPRODUCT(I28:I34,$B$28:$B$34)</f>
        <v>0</v>
      </c>
      <c r="J35" s="76">
        <f>SUMPRODUCT(J28:J34,$B$28:$B$34)</f>
        <v>0</v>
      </c>
      <c r="K35" s="76">
        <f>SUMPRODUCT(K28:K34,$B$28:$B$34)</f>
        <v>0</v>
      </c>
      <c r="L35" s="76">
        <f>SUMPRODUCT(L28:L34,$B$28:$B$34)</f>
        <v>0</v>
      </c>
      <c r="M35" s="76">
        <f>SUMPRODUCT(M28:M34,$B$28:$B$34)</f>
        <v>0</v>
      </c>
      <c r="N35" s="96"/>
      <c r="O35" s="95">
        <f>SUM(O28:O34)</f>
        <v>0</v>
      </c>
      <c r="P35" s="76">
        <f>SUMPRODUCT(P29:P34,$B$29:$B$34)</f>
        <v>0</v>
      </c>
      <c r="Q35" s="93">
        <f>SUMPRODUCT(Q29:Q34,$B$29:$B$34)</f>
        <v>0</v>
      </c>
      <c r="R35" s="94"/>
      <c r="S35" s="95">
        <f>SUM(S28:S34)</f>
        <v>0</v>
      </c>
      <c r="T35" s="93">
        <f>SUMPRODUCT(T29:T34,$B$29:$B$34)</f>
        <v>0</v>
      </c>
      <c r="U35" s="93">
        <f>SUMPRODUCT(U29:U34,$B$29:$B$34)</f>
        <v>0</v>
      </c>
      <c r="V35" s="93">
        <f>SUMPRODUCT(V29:V34,$B$29:$B$34)</f>
        <v>0</v>
      </c>
      <c r="W35" s="94"/>
      <c r="X35" s="95">
        <f>SUM(X28:X34)</f>
        <v>0</v>
      </c>
      <c r="Y35" s="76">
        <f>SUMPRODUCT(Y28:Y34,$B$28:$B$34)</f>
        <v>0</v>
      </c>
      <c r="Z35" s="93">
        <f>SUM(Z34:Z34)</f>
        <v>0</v>
      </c>
      <c r="AA35" s="94"/>
      <c r="AB35" s="95">
        <f>SUM(AB29:AB34)</f>
        <v>0</v>
      </c>
      <c r="AC35" s="38"/>
      <c r="AD35" s="38"/>
      <c r="AE35" s="38"/>
      <c r="AF35" s="38"/>
      <c r="AG35" s="77">
        <f>SUM(AG28:AG33,AG34:AG34)</f>
        <v>6.1009</v>
      </c>
      <c r="AH35" s="77"/>
      <c r="AI35" s="97">
        <f>SUM(AI28:AI34)</f>
        <v>3411.089</v>
      </c>
    </row>
    <row r="36" spans="1:35" ht="15">
      <c r="A36" s="98"/>
      <c r="B36" s="99"/>
      <c r="C36" s="1"/>
      <c r="D36" s="1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00"/>
      <c r="R36" s="1"/>
      <c r="S36" s="1"/>
      <c r="T36" s="10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02"/>
    </row>
    <row r="37" spans="1:35" ht="15">
      <c r="A37" s="103" t="s">
        <v>59</v>
      </c>
      <c r="B37" s="2"/>
      <c r="C37" s="2"/>
      <c r="D37" s="2"/>
      <c r="E37" s="2"/>
      <c r="F37" s="2"/>
      <c r="G37" s="2"/>
      <c r="H37" s="3"/>
      <c r="I37" s="4"/>
      <c r="J37" s="2"/>
      <c r="K37" s="103" t="s">
        <v>122</v>
      </c>
      <c r="L37" s="100"/>
      <c r="M37" s="2"/>
      <c r="N37" s="2"/>
      <c r="O37" s="2"/>
      <c r="P37" s="2"/>
      <c r="Q37" s="2"/>
      <c r="R37" s="2"/>
      <c r="S37" s="2"/>
      <c r="T37" s="1"/>
      <c r="U37" s="2"/>
      <c r="V37" s="124" t="s">
        <v>61</v>
      </c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 t="s">
        <v>62</v>
      </c>
      <c r="AH37" s="2"/>
      <c r="AI37" s="104">
        <f>H35+O35+S35+X35+AB35</f>
        <v>3411.089</v>
      </c>
    </row>
    <row r="38" spans="1:35" ht="15">
      <c r="A38" s="103" t="s">
        <v>63</v>
      </c>
      <c r="B38" s="2"/>
      <c r="C38" s="2"/>
      <c r="D38" s="2"/>
      <c r="E38" s="2"/>
      <c r="F38" s="2"/>
      <c r="G38" s="103" t="s">
        <v>98</v>
      </c>
      <c r="H38" s="2"/>
      <c r="I38" s="2"/>
      <c r="J38" s="100"/>
      <c r="K38" s="103" t="s">
        <v>64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124"/>
      <c r="W38" s="124"/>
      <c r="X38" s="124"/>
      <c r="Y38" s="7" t="s">
        <v>65</v>
      </c>
      <c r="Z38" s="7"/>
      <c r="AA38" s="7"/>
      <c r="AB38" s="2"/>
      <c r="AC38" s="7"/>
      <c r="AD38" s="7"/>
      <c r="AE38" s="7"/>
      <c r="AF38" s="2"/>
      <c r="AG38" s="7"/>
      <c r="AH38" s="7"/>
      <c r="AI38" s="7"/>
    </row>
    <row r="39" spans="1:3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103" t="s">
        <v>107</v>
      </c>
      <c r="L39" s="2"/>
      <c r="M39" s="2"/>
      <c r="N39" s="6"/>
      <c r="O39" s="2"/>
      <c r="P39" s="2"/>
      <c r="Q39" s="2"/>
      <c r="R39" s="2"/>
      <c r="S39" s="2"/>
      <c r="T39" s="2"/>
      <c r="U39" s="2"/>
      <c r="V39" s="2" t="s">
        <v>66</v>
      </c>
      <c r="W39" s="2"/>
      <c r="X39" s="2"/>
      <c r="Y39" s="103" t="s">
        <v>67</v>
      </c>
      <c r="Z39" s="2"/>
      <c r="AA39" s="2"/>
      <c r="AB39" s="2"/>
      <c r="AC39" s="103" t="s">
        <v>68</v>
      </c>
      <c r="AD39" s="2"/>
      <c r="AE39" s="2"/>
      <c r="AF39" s="2"/>
      <c r="AG39" s="103" t="s">
        <v>69</v>
      </c>
      <c r="AH39" s="3"/>
      <c r="AI39" s="2"/>
    </row>
    <row r="40" spans="1:35" ht="15">
      <c r="A40" s="103" t="s">
        <v>70</v>
      </c>
      <c r="B40" s="2"/>
      <c r="C40" s="2"/>
      <c r="D40" s="2"/>
      <c r="E40" s="2"/>
      <c r="F40" s="2"/>
      <c r="G40" s="2"/>
      <c r="H40" s="2"/>
      <c r="I40" s="2"/>
      <c r="J40" s="2"/>
      <c r="K40" s="103" t="s">
        <v>71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>
      <c r="A41" s="103" t="s">
        <v>72</v>
      </c>
      <c r="B41" s="2"/>
      <c r="C41" s="2"/>
      <c r="D41" s="2"/>
      <c r="E41" s="2"/>
      <c r="F41" s="2"/>
      <c r="G41" s="2"/>
      <c r="H41" s="2"/>
      <c r="I41" s="2"/>
      <c r="J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7:X38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A13">
      <selection activeCell="M28" sqref="M28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7.710937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4" width="7.140625" style="0" customWidth="1"/>
    <col min="15" max="15" width="11.281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04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3411.1044469999997</v>
      </c>
      <c r="N13" s="170"/>
      <c r="O13" s="170"/>
      <c r="P13" s="170">
        <f>ROUND(IF(M13=0,0,M13/H13),2)</f>
        <v>179.53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3411.1044469999997</v>
      </c>
      <c r="N17" s="161"/>
      <c r="O17" s="162"/>
      <c r="P17" s="164">
        <f>SUM(P12:Q16)</f>
        <v>179.53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130</v>
      </c>
      <c r="E22" s="117" t="s">
        <v>99</v>
      </c>
      <c r="F22" s="136" t="s">
        <v>131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78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8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0.02</v>
      </c>
      <c r="E28" s="78"/>
      <c r="F28" s="79"/>
      <c r="G28" s="80">
        <f aca="true" t="shared" si="0" ref="G28:G36">SUM(D28:F28)*$D$26</f>
        <v>0.38</v>
      </c>
      <c r="H28" s="81">
        <f aca="true" t="shared" si="1" ref="H28:H36">G28*B28</f>
        <v>418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0.38</v>
      </c>
      <c r="AH28" s="87">
        <f>AG28/19</f>
        <v>0.02</v>
      </c>
      <c r="AI28" s="85">
        <f aca="true" t="shared" si="11" ref="AI28:AI36">AG28*B28</f>
        <v>418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>
        <v>0.01</v>
      </c>
      <c r="G29" s="80">
        <f t="shared" si="0"/>
        <v>0.38</v>
      </c>
      <c r="H29" s="81">
        <f t="shared" si="1"/>
        <v>570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0.38</v>
      </c>
      <c r="AH29" s="87">
        <f aca="true" t="shared" si="12" ref="AH29:AH36">AG29/19</f>
        <v>0.02</v>
      </c>
      <c r="AI29" s="85">
        <f t="shared" si="11"/>
        <v>570</v>
      </c>
    </row>
    <row r="30" spans="1:35" ht="15.75">
      <c r="A30" s="75" t="s">
        <v>75</v>
      </c>
      <c r="B30" s="76">
        <v>483.33</v>
      </c>
      <c r="C30" s="27" t="s">
        <v>52</v>
      </c>
      <c r="D30" s="77">
        <v>0.18</v>
      </c>
      <c r="E30" s="78"/>
      <c r="F30" s="79"/>
      <c r="G30" s="80">
        <f t="shared" si="0"/>
        <v>3.42</v>
      </c>
      <c r="H30" s="81">
        <f t="shared" si="1"/>
        <v>1652.9886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3.42</v>
      </c>
      <c r="AH30" s="87">
        <f t="shared" si="12"/>
        <v>0.18</v>
      </c>
      <c r="AI30" s="85">
        <f t="shared" si="11"/>
        <v>1652.9886</v>
      </c>
    </row>
    <row r="31" spans="1:35" ht="15.75">
      <c r="A31" s="75" t="s">
        <v>76</v>
      </c>
      <c r="B31" s="76">
        <v>212.5</v>
      </c>
      <c r="C31" s="27" t="s">
        <v>52</v>
      </c>
      <c r="D31" s="77">
        <v>0.01</v>
      </c>
      <c r="E31" s="78"/>
      <c r="F31" s="79"/>
      <c r="G31" s="80">
        <f t="shared" si="0"/>
        <v>0.19</v>
      </c>
      <c r="H31" s="81">
        <f t="shared" si="1"/>
        <v>40.375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0.19</v>
      </c>
      <c r="AH31" s="87">
        <f t="shared" si="12"/>
        <v>0.01</v>
      </c>
      <c r="AI31" s="85">
        <f t="shared" si="11"/>
        <v>40.375</v>
      </c>
    </row>
    <row r="32" spans="1:35" ht="15.75">
      <c r="A32" s="75" t="s">
        <v>54</v>
      </c>
      <c r="B32" s="76">
        <v>150</v>
      </c>
      <c r="C32" s="27" t="s">
        <v>52</v>
      </c>
      <c r="D32" s="77"/>
      <c r="E32" s="78">
        <v>0.01515</v>
      </c>
      <c r="F32" s="79"/>
      <c r="G32" s="80">
        <f t="shared" si="0"/>
        <v>0.28785</v>
      </c>
      <c r="H32" s="81">
        <f t="shared" si="1"/>
        <v>43.1775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0.28785</v>
      </c>
      <c r="AH32" s="87">
        <f t="shared" si="12"/>
        <v>0.01515</v>
      </c>
      <c r="AI32" s="85">
        <f t="shared" si="11"/>
        <v>43.1775</v>
      </c>
    </row>
    <row r="33" spans="1:35" ht="15.75">
      <c r="A33" s="75" t="s">
        <v>55</v>
      </c>
      <c r="B33" s="76">
        <v>1850</v>
      </c>
      <c r="C33" s="27" t="s">
        <v>52</v>
      </c>
      <c r="D33" s="77"/>
      <c r="E33" s="78">
        <v>0.002</v>
      </c>
      <c r="F33" s="79"/>
      <c r="G33" s="80">
        <f t="shared" si="0"/>
        <v>0.038</v>
      </c>
      <c r="H33" s="81">
        <f t="shared" si="1"/>
        <v>70.3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78"/>
      <c r="Z33" s="79"/>
      <c r="AA33" s="82">
        <f t="shared" si="8"/>
        <v>0</v>
      </c>
      <c r="AB33" s="83">
        <f t="shared" si="9"/>
        <v>0</v>
      </c>
      <c r="AC33" s="84"/>
      <c r="AD33" s="84"/>
      <c r="AE33" s="85"/>
      <c r="AF33" s="85"/>
      <c r="AG33" s="86">
        <f t="shared" si="10"/>
        <v>0.038</v>
      </c>
      <c r="AH33" s="87">
        <f t="shared" si="12"/>
        <v>0.002</v>
      </c>
      <c r="AI33" s="85">
        <f t="shared" si="11"/>
        <v>70.3</v>
      </c>
    </row>
    <row r="34" spans="1:35" s="106" customFormat="1" ht="15.75">
      <c r="A34" s="75" t="s">
        <v>97</v>
      </c>
      <c r="B34" s="76">
        <v>500</v>
      </c>
      <c r="C34" s="27" t="s">
        <v>52</v>
      </c>
      <c r="D34" s="77"/>
      <c r="E34" s="78"/>
      <c r="F34" s="79">
        <v>0.06867</v>
      </c>
      <c r="G34" s="80">
        <f t="shared" si="0"/>
        <v>1.30473</v>
      </c>
      <c r="H34" s="81">
        <f t="shared" si="1"/>
        <v>652.365</v>
      </c>
      <c r="I34" s="78"/>
      <c r="J34" s="78"/>
      <c r="K34" s="78"/>
      <c r="L34" s="78"/>
      <c r="M34" s="79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105"/>
      <c r="AD34" s="105"/>
      <c r="AE34" s="85"/>
      <c r="AF34" s="85"/>
      <c r="AG34" s="86">
        <f t="shared" si="10"/>
        <v>1.30473</v>
      </c>
      <c r="AH34" s="87">
        <f t="shared" si="12"/>
        <v>0.06867</v>
      </c>
      <c r="AI34" s="85">
        <f t="shared" si="11"/>
        <v>652.365</v>
      </c>
    </row>
    <row r="35" spans="1:35" s="106" customFormat="1" ht="15.75">
      <c r="A35" s="75" t="s">
        <v>110</v>
      </c>
      <c r="B35" s="76">
        <v>717.3913</v>
      </c>
      <c r="C35" s="27" t="s">
        <v>52</v>
      </c>
      <c r="D35" s="77"/>
      <c r="E35" s="78"/>
      <c r="F35" s="79">
        <v>0.01</v>
      </c>
      <c r="G35" s="80">
        <f t="shared" si="0"/>
        <v>0.19</v>
      </c>
      <c r="H35" s="81">
        <f t="shared" si="1"/>
        <v>136.304347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78"/>
      <c r="V35" s="79"/>
      <c r="W35" s="82">
        <f t="shared" si="6"/>
        <v>0</v>
      </c>
      <c r="X35" s="81">
        <f t="shared" si="7"/>
        <v>0</v>
      </c>
      <c r="Y35" s="78"/>
      <c r="Z35" s="79"/>
      <c r="AA35" s="82">
        <f t="shared" si="8"/>
        <v>0</v>
      </c>
      <c r="AB35" s="83">
        <f t="shared" si="9"/>
        <v>0</v>
      </c>
      <c r="AC35" s="105"/>
      <c r="AD35" s="105"/>
      <c r="AE35" s="85"/>
      <c r="AF35" s="85"/>
      <c r="AG35" s="86">
        <f t="shared" si="10"/>
        <v>0.19</v>
      </c>
      <c r="AH35" s="87">
        <f t="shared" si="12"/>
        <v>0.01</v>
      </c>
      <c r="AI35" s="85">
        <f t="shared" si="11"/>
        <v>136.304347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0.046</v>
      </c>
      <c r="G36" s="80">
        <f t="shared" si="0"/>
        <v>0.874</v>
      </c>
      <c r="H36" s="81">
        <f t="shared" si="1"/>
        <v>245.594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0.874</v>
      </c>
      <c r="AH36" s="87">
        <f t="shared" si="12"/>
        <v>0.046</v>
      </c>
      <c r="AI36" s="85">
        <f t="shared" si="11"/>
        <v>245.594</v>
      </c>
    </row>
    <row r="37" spans="1:35" ht="15">
      <c r="A37" s="91" t="s">
        <v>58</v>
      </c>
      <c r="B37" s="92"/>
      <c r="C37" s="38"/>
      <c r="D37" s="76">
        <f>SUMPRODUCT(D28:D36,$B$28:$B$36)</f>
        <v>126.1244</v>
      </c>
      <c r="E37" s="76">
        <f>SUMPRODUCT(E28:E36,$B$28:$B$36)</f>
        <v>5.9725</v>
      </c>
      <c r="F37" s="93">
        <f>SUMPRODUCT(F28:F36,$B$28:$B$36)</f>
        <v>69.434913</v>
      </c>
      <c r="G37" s="94"/>
      <c r="H37" s="95">
        <f>SUM(H29:H36)</f>
        <v>3411.1044469999997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80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7.06458</v>
      </c>
      <c r="AH37" s="77"/>
      <c r="AI37" s="97">
        <f>SUM(AI28:AI36)</f>
        <v>3829.1044469999997</v>
      </c>
    </row>
    <row r="38" spans="1:34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00"/>
      <c r="Q38" s="1"/>
      <c r="R38" s="1"/>
      <c r="S38" s="10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122</v>
      </c>
      <c r="L39" s="100"/>
      <c r="M39" s="2"/>
      <c r="N39" s="1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3411.1044469999997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ht="15">
      <c r="N44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7">
      <selection activeCell="F36" sqref="F36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6.140625" style="0" customWidth="1"/>
    <col min="5" max="5" width="5.8515625" style="0" customWidth="1"/>
    <col min="6" max="6" width="10.57421875" style="0" customWidth="1"/>
    <col min="7" max="7" width="6.7109375" style="0" customWidth="1"/>
    <col min="8" max="8" width="9.00390625" style="0" customWidth="1"/>
    <col min="9" max="9" width="5.57421875" style="0" customWidth="1"/>
    <col min="10" max="10" width="7.00390625" style="0" customWidth="1"/>
    <col min="11" max="11" width="5.7109375" style="0" customWidth="1"/>
    <col min="12" max="12" width="6.281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28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3411.080317</v>
      </c>
      <c r="N13" s="170"/>
      <c r="O13" s="170"/>
      <c r="P13" s="170">
        <f>ROUND(IF(M13=0,0,M13/H13),2)</f>
        <v>179.53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3411.080317</v>
      </c>
      <c r="N17" s="161"/>
      <c r="O17" s="162"/>
      <c r="P17" s="164">
        <f>SUM(P12:Q16)</f>
        <v>179.53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 customHeight="1">
      <c r="A22" s="11" t="s">
        <v>41</v>
      </c>
      <c r="B22" s="45" t="s">
        <v>42</v>
      </c>
      <c r="C22" s="140"/>
      <c r="D22" s="130" t="s">
        <v>84</v>
      </c>
      <c r="E22" s="117" t="s">
        <v>93</v>
      </c>
      <c r="F22" s="136" t="s">
        <v>176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99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200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128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0.032</v>
      </c>
      <c r="E28" s="78"/>
      <c r="F28" s="79"/>
      <c r="G28" s="80">
        <f aca="true" t="shared" si="0" ref="G28:G36">SUM(D28:F28)*$D$26</f>
        <v>0.608</v>
      </c>
      <c r="H28" s="81">
        <f aca="true" t="shared" si="1" ref="H28:H36">G28*B28</f>
        <v>668.8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0.608</v>
      </c>
      <c r="AH28" s="87">
        <f>AG28/19</f>
        <v>0.032</v>
      </c>
      <c r="AI28" s="85">
        <f aca="true" t="shared" si="11" ref="AI28:AI36">AG28*B28</f>
        <v>668.8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0.017</v>
      </c>
      <c r="E29" s="78"/>
      <c r="F29" s="79"/>
      <c r="G29" s="80">
        <f t="shared" si="0"/>
        <v>0.323</v>
      </c>
      <c r="H29" s="81">
        <f t="shared" si="1"/>
        <v>484.5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0.323</v>
      </c>
      <c r="AH29" s="87">
        <f aca="true" t="shared" si="12" ref="AH29:AH36">AG29/19</f>
        <v>0.017</v>
      </c>
      <c r="AI29" s="85">
        <f t="shared" si="11"/>
        <v>484.5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0.019</v>
      </c>
      <c r="E30" s="78">
        <v>0.019</v>
      </c>
      <c r="F30" s="79"/>
      <c r="G30" s="80">
        <f t="shared" si="0"/>
        <v>0.722</v>
      </c>
      <c r="H30" s="81">
        <f t="shared" si="1"/>
        <v>108.3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0.722</v>
      </c>
      <c r="AH30" s="87">
        <f t="shared" si="12"/>
        <v>0.038</v>
      </c>
      <c r="AI30" s="85">
        <f t="shared" si="11"/>
        <v>108.3</v>
      </c>
    </row>
    <row r="31" spans="1:35" ht="15.75">
      <c r="A31" s="75" t="s">
        <v>89</v>
      </c>
      <c r="B31" s="76">
        <v>80</v>
      </c>
      <c r="C31" s="27" t="s">
        <v>52</v>
      </c>
      <c r="D31" s="77">
        <v>0.067</v>
      </c>
      <c r="E31" s="78"/>
      <c r="F31" s="79"/>
      <c r="G31" s="80">
        <f t="shared" si="0"/>
        <v>1.2730000000000001</v>
      </c>
      <c r="H31" s="81">
        <f t="shared" si="1"/>
        <v>101.84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1.2730000000000001</v>
      </c>
      <c r="AH31" s="87">
        <f t="shared" si="12"/>
        <v>0.067</v>
      </c>
      <c r="AI31" s="85">
        <f t="shared" si="11"/>
        <v>101.84</v>
      </c>
    </row>
    <row r="32" spans="1:35" ht="15.75">
      <c r="A32" s="75" t="s">
        <v>100</v>
      </c>
      <c r="B32" s="76">
        <v>851.0638</v>
      </c>
      <c r="C32" s="27" t="s">
        <v>52</v>
      </c>
      <c r="D32" s="77"/>
      <c r="E32" s="78">
        <v>0.01</v>
      </c>
      <c r="F32" s="79"/>
      <c r="G32" s="80">
        <f t="shared" si="0"/>
        <v>0.19</v>
      </c>
      <c r="H32" s="81">
        <f t="shared" si="1"/>
        <v>161.702122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0.19</v>
      </c>
      <c r="AH32" s="87">
        <f t="shared" si="12"/>
        <v>0.01</v>
      </c>
      <c r="AI32" s="85">
        <f t="shared" si="11"/>
        <v>161.702122</v>
      </c>
    </row>
    <row r="33" spans="1:35" ht="15.75">
      <c r="A33" s="75" t="s">
        <v>74</v>
      </c>
      <c r="B33" s="76">
        <v>473.6842</v>
      </c>
      <c r="C33" s="27" t="s">
        <v>52</v>
      </c>
      <c r="D33" s="77"/>
      <c r="E33" s="78">
        <v>0.025</v>
      </c>
      <c r="F33" s="79"/>
      <c r="G33" s="80">
        <f t="shared" si="0"/>
        <v>0.47500000000000003</v>
      </c>
      <c r="H33" s="81">
        <f t="shared" si="1"/>
        <v>224.999995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0.47500000000000003</v>
      </c>
      <c r="AH33" s="87">
        <f t="shared" si="12"/>
        <v>0.025</v>
      </c>
      <c r="AI33" s="85">
        <f>AG33*B33</f>
        <v>224.999995</v>
      </c>
    </row>
    <row r="34" spans="1:35" ht="15.75">
      <c r="A34" s="75" t="s">
        <v>125</v>
      </c>
      <c r="B34" s="76">
        <v>344.8275</v>
      </c>
      <c r="C34" s="27" t="s">
        <v>52</v>
      </c>
      <c r="D34" s="77"/>
      <c r="E34" s="78"/>
      <c r="F34" s="79">
        <v>0.06</v>
      </c>
      <c r="G34" s="80">
        <f t="shared" si="0"/>
        <v>1.14</v>
      </c>
      <c r="H34" s="81">
        <f t="shared" si="1"/>
        <v>393.10335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/>
      <c r="Z34" s="79"/>
      <c r="AA34" s="82">
        <f>SUM(Y34:Z34)*$Y$26</f>
        <v>0</v>
      </c>
      <c r="AB34" s="83">
        <f>AA34*B34</f>
        <v>0</v>
      </c>
      <c r="AC34" s="84"/>
      <c r="AD34" s="84"/>
      <c r="AE34" s="85"/>
      <c r="AF34" s="85"/>
      <c r="AG34" s="86">
        <f t="shared" si="10"/>
        <v>1.14</v>
      </c>
      <c r="AH34" s="87">
        <f t="shared" si="12"/>
        <v>0.06</v>
      </c>
      <c r="AI34" s="85">
        <f>AG34*B34</f>
        <v>393.10335</v>
      </c>
    </row>
    <row r="35" spans="1:35" ht="15.75">
      <c r="A35" s="75" t="s">
        <v>97</v>
      </c>
      <c r="B35" s="76">
        <v>500</v>
      </c>
      <c r="C35" s="27" t="s">
        <v>52</v>
      </c>
      <c r="D35" s="77"/>
      <c r="E35" s="78"/>
      <c r="F35" s="79">
        <v>0.13</v>
      </c>
      <c r="G35" s="80">
        <f t="shared" si="0"/>
        <v>2.47</v>
      </c>
      <c r="H35" s="81">
        <f t="shared" si="1"/>
        <v>1235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84"/>
      <c r="AD35" s="84"/>
      <c r="AE35" s="85"/>
      <c r="AF35" s="85"/>
      <c r="AG35" s="86">
        <f t="shared" si="10"/>
        <v>2.47</v>
      </c>
      <c r="AH35" s="87">
        <f t="shared" si="12"/>
        <v>0.13</v>
      </c>
      <c r="AI35" s="85">
        <f>AG35*B35</f>
        <v>1235</v>
      </c>
    </row>
    <row r="36" spans="1:35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0.00615</v>
      </c>
      <c r="G36" s="80">
        <f t="shared" si="0"/>
        <v>0.11685</v>
      </c>
      <c r="H36" s="81">
        <f t="shared" si="1"/>
        <v>32.834849999999996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84"/>
      <c r="AD36" s="84"/>
      <c r="AE36" s="85"/>
      <c r="AF36" s="85"/>
      <c r="AG36" s="86">
        <f t="shared" si="10"/>
        <v>0.11685</v>
      </c>
      <c r="AH36" s="87">
        <f t="shared" si="12"/>
        <v>0.00615</v>
      </c>
      <c r="AI36" s="85">
        <f t="shared" si="11"/>
        <v>32.834849999999996</v>
      </c>
    </row>
    <row r="37" spans="1:35" ht="15">
      <c r="A37" s="91" t="s">
        <v>58</v>
      </c>
      <c r="B37" s="92"/>
      <c r="C37" s="38"/>
      <c r="D37" s="76">
        <f>SUMPRODUCT(D28:D36,$B$28:$B$36)</f>
        <v>68.91000000000001</v>
      </c>
      <c r="E37" s="76">
        <f>SUMPRODUCT(E28:E36,$B$28:$B$36)</f>
        <v>23.202742999999998</v>
      </c>
      <c r="F37" s="93">
        <f>SUMPRODUCT(F28:F36,$B$28:$B$36)</f>
        <v>87.4178</v>
      </c>
      <c r="G37" s="94"/>
      <c r="H37" s="95">
        <f>SUM(H28:H36)</f>
        <v>3411.080317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SUMPRODUCT(M28:M36,$B$28:$B$36)</f>
        <v>0</v>
      </c>
      <c r="N37" s="96"/>
      <c r="O37" s="95">
        <f>SUM(O28:O36)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SUM(S28:S36)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SUM(AB28:AB36)</f>
        <v>0</v>
      </c>
      <c r="AC37" s="38"/>
      <c r="AD37" s="38"/>
      <c r="AE37" s="38"/>
      <c r="AF37" s="38"/>
      <c r="AG37" s="77">
        <f>SUM(AG28:AG30,AG31:AG36)</f>
        <v>7.317850000000001</v>
      </c>
      <c r="AH37" s="77"/>
      <c r="AI37" s="97">
        <f>SUM(AI28:AI36)</f>
        <v>3411.080317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122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3411.080317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107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tabSelected="1" zoomScalePageLayoutView="0" workbookViewId="0" topLeftCell="A15">
      <selection activeCell="F34" sqref="F34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170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31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AB36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H36</f>
        <v>3411.26</v>
      </c>
      <c r="N13" s="170"/>
      <c r="O13" s="170"/>
      <c r="P13" s="170">
        <f>ROUND(IF(M13=0,0,M13/H13),2)</f>
        <v>179.54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O36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X36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S36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108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3411.26</v>
      </c>
      <c r="N17" s="161"/>
      <c r="O17" s="162"/>
      <c r="P17" s="164">
        <f>SUM(P12:Q16)</f>
        <v>179.54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117</v>
      </c>
      <c r="E22" s="117" t="s">
        <v>99</v>
      </c>
      <c r="F22" s="136" t="s">
        <v>173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201" t="s">
        <v>114</v>
      </c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202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203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67" t="s">
        <v>142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0.033</v>
      </c>
      <c r="E28" s="78"/>
      <c r="F28" s="79"/>
      <c r="G28" s="80">
        <f aca="true" t="shared" si="0" ref="G28:G35">SUM(D28:F28)*$D$26</f>
        <v>0.627</v>
      </c>
      <c r="H28" s="81">
        <f aca="true" t="shared" si="1" ref="H28:H35">G28*B28</f>
        <v>689.7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0.627</v>
      </c>
      <c r="AH28" s="87">
        <f>AG28/19</f>
        <v>0.033</v>
      </c>
      <c r="AI28" s="85">
        <f aca="true" t="shared" si="11" ref="AI28:AI35">AG28*B28</f>
        <v>689.7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0.011</v>
      </c>
      <c r="E29" s="78"/>
      <c r="F29" s="79">
        <v>0.011</v>
      </c>
      <c r="G29" s="80">
        <f t="shared" si="0"/>
        <v>0.418</v>
      </c>
      <c r="H29" s="81">
        <f t="shared" si="1"/>
        <v>627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0.418</v>
      </c>
      <c r="AH29" s="87">
        <f aca="true" t="shared" si="12" ref="AH29:AH35">AG29/19</f>
        <v>0.022</v>
      </c>
      <c r="AI29" s="85">
        <f t="shared" si="11"/>
        <v>627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</v>
      </c>
      <c r="E30" s="78">
        <v>0.01</v>
      </c>
      <c r="F30" s="79"/>
      <c r="G30" s="80">
        <f t="shared" si="0"/>
        <v>0.38</v>
      </c>
      <c r="H30" s="81">
        <f t="shared" si="1"/>
        <v>57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2"/>
        <v>0.02</v>
      </c>
      <c r="AI30" s="85">
        <f t="shared" si="11"/>
        <v>57</v>
      </c>
    </row>
    <row r="31" spans="1:35" ht="15.75">
      <c r="A31" s="75" t="s">
        <v>57</v>
      </c>
      <c r="B31" s="76">
        <v>185</v>
      </c>
      <c r="C31" s="27" t="s">
        <v>52</v>
      </c>
      <c r="D31" s="77">
        <v>0.04</v>
      </c>
      <c r="E31" s="78"/>
      <c r="F31" s="79"/>
      <c r="G31" s="80">
        <f t="shared" si="0"/>
        <v>0.76</v>
      </c>
      <c r="H31" s="81">
        <f t="shared" si="1"/>
        <v>140.6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0.76</v>
      </c>
      <c r="AH31" s="87">
        <f t="shared" si="12"/>
        <v>0.04</v>
      </c>
      <c r="AI31" s="85">
        <f t="shared" si="11"/>
        <v>140.6</v>
      </c>
    </row>
    <row r="32" spans="1:35" ht="15.75">
      <c r="A32" s="75" t="s">
        <v>149</v>
      </c>
      <c r="B32" s="76">
        <v>1600</v>
      </c>
      <c r="C32" s="27" t="s">
        <v>52</v>
      </c>
      <c r="D32" s="77"/>
      <c r="E32" s="78"/>
      <c r="F32" s="79">
        <v>0.014</v>
      </c>
      <c r="G32" s="80">
        <f t="shared" si="0"/>
        <v>0.266</v>
      </c>
      <c r="H32" s="81">
        <f t="shared" si="1"/>
        <v>425.6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0.266</v>
      </c>
      <c r="AH32" s="87">
        <f t="shared" si="12"/>
        <v>0.014</v>
      </c>
      <c r="AI32" s="85">
        <f t="shared" si="11"/>
        <v>425.6</v>
      </c>
    </row>
    <row r="33" spans="1:35" s="106" customFormat="1" ht="15.75">
      <c r="A33" s="75" t="s">
        <v>97</v>
      </c>
      <c r="B33" s="76">
        <v>500</v>
      </c>
      <c r="C33" s="27" t="s">
        <v>52</v>
      </c>
      <c r="D33" s="77"/>
      <c r="E33" s="78"/>
      <c r="F33" s="79">
        <v>0.1176</v>
      </c>
      <c r="G33" s="80">
        <f t="shared" si="0"/>
        <v>2.2344</v>
      </c>
      <c r="H33" s="81">
        <f t="shared" si="1"/>
        <v>1117.2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105"/>
      <c r="AD33" s="105"/>
      <c r="AE33" s="85"/>
      <c r="AF33" s="85"/>
      <c r="AG33" s="86">
        <f t="shared" si="10"/>
        <v>2.2344</v>
      </c>
      <c r="AH33" s="87">
        <f t="shared" si="12"/>
        <v>0.1176</v>
      </c>
      <c r="AI33" s="85">
        <f>AG33*B33</f>
        <v>1117.2</v>
      </c>
    </row>
    <row r="34" spans="1:35" ht="15.75">
      <c r="A34" s="75" t="s">
        <v>55</v>
      </c>
      <c r="B34" s="76">
        <v>1850</v>
      </c>
      <c r="C34" s="27" t="s">
        <v>52</v>
      </c>
      <c r="D34" s="77"/>
      <c r="E34" s="78">
        <v>0.004</v>
      </c>
      <c r="F34" s="79"/>
      <c r="G34" s="80">
        <f t="shared" si="0"/>
        <v>0.076</v>
      </c>
      <c r="H34" s="81">
        <f t="shared" si="1"/>
        <v>140.6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84"/>
      <c r="AD34" s="84"/>
      <c r="AE34" s="85"/>
      <c r="AF34" s="85"/>
      <c r="AG34" s="86">
        <f t="shared" si="10"/>
        <v>0.076</v>
      </c>
      <c r="AH34" s="87">
        <f t="shared" si="12"/>
        <v>0.004</v>
      </c>
      <c r="AI34" s="85">
        <f t="shared" si="11"/>
        <v>140.6</v>
      </c>
    </row>
    <row r="35" spans="1:35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0.04</v>
      </c>
      <c r="G35" s="80">
        <f t="shared" si="0"/>
        <v>0.76</v>
      </c>
      <c r="H35" s="81">
        <f t="shared" si="1"/>
        <v>213.56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78"/>
      <c r="V35" s="79"/>
      <c r="W35" s="82">
        <f t="shared" si="6"/>
        <v>0</v>
      </c>
      <c r="X35" s="81">
        <f t="shared" si="7"/>
        <v>0</v>
      </c>
      <c r="Y35" s="78"/>
      <c r="Z35" s="79"/>
      <c r="AA35" s="82">
        <f t="shared" si="8"/>
        <v>0</v>
      </c>
      <c r="AB35" s="83">
        <f t="shared" si="9"/>
        <v>0</v>
      </c>
      <c r="AC35" s="84"/>
      <c r="AD35" s="84"/>
      <c r="AE35" s="85"/>
      <c r="AF35" s="85"/>
      <c r="AG35" s="86">
        <f t="shared" si="10"/>
        <v>0.76</v>
      </c>
      <c r="AH35" s="87">
        <f t="shared" si="12"/>
        <v>0.04</v>
      </c>
      <c r="AI35" s="85">
        <f t="shared" si="11"/>
        <v>213.56</v>
      </c>
    </row>
    <row r="36" spans="1:35" ht="15">
      <c r="A36" s="91" t="s">
        <v>58</v>
      </c>
      <c r="B36" s="92"/>
      <c r="C36" s="38"/>
      <c r="D36" s="76">
        <f>SUMPRODUCT(D28:D35,$B$28:$B$35)</f>
        <v>61.7</v>
      </c>
      <c r="E36" s="76">
        <f>SUMPRODUCT(E28:E35,$B$28:$B$35)</f>
        <v>8.9</v>
      </c>
      <c r="F36" s="93">
        <f>SUMPRODUCT(F28:F35,$B$28:$B$35)</f>
        <v>108.94</v>
      </c>
      <c r="G36" s="94"/>
      <c r="H36" s="95">
        <f>SUM(H28:H35)</f>
        <v>3411.26</v>
      </c>
      <c r="I36" s="76">
        <f>SUMPRODUCT(I34:I35,$B$34:$B$35)</f>
        <v>0</v>
      </c>
      <c r="J36" s="76">
        <f>SUMPRODUCT(J34:J35,$B$34:$B$35)</f>
        <v>0</v>
      </c>
      <c r="K36" s="76">
        <f>SUMPRODUCT(K34:K35,$B$34:$B$35)</f>
        <v>0</v>
      </c>
      <c r="L36" s="76">
        <f>SUMPRODUCT(L34:L35,$B$34:$B$35)</f>
        <v>0</v>
      </c>
      <c r="M36" s="76">
        <f>SUMPRODUCT(M34:M35,$B$34:$B$35)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SUMPRODUCT(Y34:Y35,$B$34:$B$35)</f>
        <v>0</v>
      </c>
      <c r="Z36" s="93">
        <f>SUM(Z34:Z35)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SUM(AG28:AG32,AG33:AG35)</f>
        <v>5.521399999999999</v>
      </c>
      <c r="AH36" s="77"/>
      <c r="AI36" s="97">
        <f>SUM(AI28:AI35)</f>
        <v>3411.26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122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24" t="s">
        <v>61</v>
      </c>
      <c r="W38" s="124"/>
      <c r="X38" s="124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3411.26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24"/>
      <c r="W39" s="124"/>
      <c r="X39" s="124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107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6">
      <selection activeCell="K31" sqref="K31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1.0039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10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05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AB36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H36</f>
        <v>3411.1612</v>
      </c>
      <c r="N13" s="170"/>
      <c r="O13" s="170"/>
      <c r="P13" s="170">
        <f>ROUND(IF(M13=0,0,M13/H13),2)</f>
        <v>179.53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O36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X36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S36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3411.1612</v>
      </c>
      <c r="N17" s="161"/>
      <c r="O17" s="162"/>
      <c r="P17" s="164">
        <f>SUM(P12:Q16)</f>
        <v>179.53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 customHeight="1">
      <c r="A22" s="11" t="s">
        <v>41</v>
      </c>
      <c r="B22" s="45" t="s">
        <v>42</v>
      </c>
      <c r="C22" s="140"/>
      <c r="D22" s="130" t="s">
        <v>80</v>
      </c>
      <c r="E22" s="117" t="s">
        <v>81</v>
      </c>
      <c r="F22" s="136" t="s">
        <v>172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10" t="s">
        <v>135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0.04</v>
      </c>
      <c r="E28" s="78"/>
      <c r="F28" s="79"/>
      <c r="G28" s="80">
        <f aca="true" t="shared" si="0" ref="G28:G35">SUM(D28:F28)*$D$26</f>
        <v>0.76</v>
      </c>
      <c r="H28" s="81">
        <f aca="true" t="shared" si="1" ref="H28:H35">G28*B28</f>
        <v>836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0.76</v>
      </c>
      <c r="AH28" s="87">
        <f>AG28/19</f>
        <v>0.04</v>
      </c>
      <c r="AI28" s="85">
        <f aca="true" t="shared" si="11" ref="AI28:AI35">AG28*B28</f>
        <v>836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>
        <v>0.01</v>
      </c>
      <c r="G29" s="80">
        <f t="shared" si="0"/>
        <v>0.38</v>
      </c>
      <c r="H29" s="81">
        <f t="shared" si="1"/>
        <v>570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0.38</v>
      </c>
      <c r="AH29" s="87">
        <f aca="true" t="shared" si="12" ref="AH29:AH35">AG29/19</f>
        <v>0.02</v>
      </c>
      <c r="AI29" s="85">
        <f t="shared" si="11"/>
        <v>570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0.013</v>
      </c>
      <c r="E30" s="78">
        <v>0.0124</v>
      </c>
      <c r="F30" s="79"/>
      <c r="G30" s="80">
        <f t="shared" si="0"/>
        <v>0.4826</v>
      </c>
      <c r="H30" s="81">
        <f t="shared" si="1"/>
        <v>72.39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0.4826</v>
      </c>
      <c r="AH30" s="87">
        <f t="shared" si="12"/>
        <v>0.0254</v>
      </c>
      <c r="AI30" s="85">
        <f t="shared" si="11"/>
        <v>72.39</v>
      </c>
    </row>
    <row r="31" spans="1:35" s="106" customFormat="1" ht="15.75">
      <c r="A31" s="75" t="s">
        <v>133</v>
      </c>
      <c r="B31" s="76">
        <v>1850</v>
      </c>
      <c r="C31" s="27" t="s">
        <v>52</v>
      </c>
      <c r="D31" s="77"/>
      <c r="E31" s="78">
        <v>0.002</v>
      </c>
      <c r="F31" s="79"/>
      <c r="G31" s="80">
        <f t="shared" si="0"/>
        <v>0.038</v>
      </c>
      <c r="H31" s="81">
        <f t="shared" si="1"/>
        <v>70.3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 t="s">
        <v>94</v>
      </c>
      <c r="Z31" s="79"/>
      <c r="AA31" s="82">
        <f t="shared" si="8"/>
        <v>0</v>
      </c>
      <c r="AB31" s="83">
        <f t="shared" si="9"/>
        <v>0</v>
      </c>
      <c r="AC31" s="105"/>
      <c r="AD31" s="105"/>
      <c r="AE31" s="85"/>
      <c r="AF31" s="85"/>
      <c r="AG31" s="86">
        <f t="shared" si="10"/>
        <v>0.038</v>
      </c>
      <c r="AH31" s="87">
        <f t="shared" si="12"/>
        <v>0.002</v>
      </c>
      <c r="AI31" s="85">
        <f t="shared" si="11"/>
        <v>70.3</v>
      </c>
    </row>
    <row r="32" spans="1:35" s="106" customFormat="1" ht="15.75">
      <c r="A32" s="75" t="s">
        <v>171</v>
      </c>
      <c r="B32" s="76">
        <v>265</v>
      </c>
      <c r="C32" s="27" t="s">
        <v>52</v>
      </c>
      <c r="D32" s="77"/>
      <c r="E32" s="78">
        <v>0.025</v>
      </c>
      <c r="F32" s="79"/>
      <c r="G32" s="80">
        <f t="shared" si="0"/>
        <v>0.47500000000000003</v>
      </c>
      <c r="H32" s="81">
        <f t="shared" si="1"/>
        <v>125.87500000000001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 t="s">
        <v>94</v>
      </c>
      <c r="Z32" s="79"/>
      <c r="AA32" s="82">
        <f>SUM(Y32:Z32)*$Y$26</f>
        <v>0</v>
      </c>
      <c r="AB32" s="83">
        <f>AA32*B32</f>
        <v>0</v>
      </c>
      <c r="AC32" s="105"/>
      <c r="AD32" s="105"/>
      <c r="AE32" s="85"/>
      <c r="AF32" s="85"/>
      <c r="AG32" s="86">
        <f t="shared" si="10"/>
        <v>0.47500000000000003</v>
      </c>
      <c r="AH32" s="87">
        <f t="shared" si="12"/>
        <v>0.025</v>
      </c>
      <c r="AI32" s="85">
        <f>AG32*B32</f>
        <v>125.87500000000001</v>
      </c>
    </row>
    <row r="33" spans="1:35" ht="15.75">
      <c r="A33" s="75" t="s">
        <v>75</v>
      </c>
      <c r="B33" s="76">
        <v>483.33</v>
      </c>
      <c r="C33" s="27" t="s">
        <v>52</v>
      </c>
      <c r="D33" s="77"/>
      <c r="E33" s="78"/>
      <c r="F33" s="79">
        <v>0.06</v>
      </c>
      <c r="G33" s="80">
        <f t="shared" si="0"/>
        <v>1.14</v>
      </c>
      <c r="H33" s="81">
        <f t="shared" si="1"/>
        <v>550.9961999999999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1.14</v>
      </c>
      <c r="AH33" s="87">
        <f t="shared" si="12"/>
        <v>0.06</v>
      </c>
      <c r="AI33" s="85">
        <f>AG33*B33</f>
        <v>550.9961999999999</v>
      </c>
    </row>
    <row r="34" spans="1:35" s="106" customFormat="1" ht="15.75">
      <c r="A34" s="75" t="s">
        <v>97</v>
      </c>
      <c r="B34" s="76">
        <v>500</v>
      </c>
      <c r="C34" s="27" t="s">
        <v>52</v>
      </c>
      <c r="D34" s="77"/>
      <c r="E34" s="78"/>
      <c r="F34" s="79">
        <v>0.10232</v>
      </c>
      <c r="G34" s="80">
        <f t="shared" si="0"/>
        <v>1.9440799999999998</v>
      </c>
      <c r="H34" s="81">
        <f t="shared" si="1"/>
        <v>972.0399999999998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 t="s">
        <v>94</v>
      </c>
      <c r="Z34" s="79"/>
      <c r="AA34" s="82">
        <f>SUM(Y34:Z34)*$Y$26</f>
        <v>0</v>
      </c>
      <c r="AB34" s="83">
        <f>AA34*B34</f>
        <v>0</v>
      </c>
      <c r="AC34" s="105"/>
      <c r="AD34" s="105"/>
      <c r="AE34" s="85"/>
      <c r="AF34" s="85"/>
      <c r="AG34" s="86">
        <f t="shared" si="10"/>
        <v>1.9440799999999998</v>
      </c>
      <c r="AH34" s="87">
        <f t="shared" si="12"/>
        <v>0.10232</v>
      </c>
      <c r="AI34" s="85">
        <f>AG34*B34</f>
        <v>972.0399999999998</v>
      </c>
    </row>
    <row r="35" spans="1:35" s="106" customFormat="1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0.04</v>
      </c>
      <c r="G35" s="80">
        <f t="shared" si="0"/>
        <v>0.76</v>
      </c>
      <c r="H35" s="81">
        <f t="shared" si="1"/>
        <v>213.56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78"/>
      <c r="V35" s="79"/>
      <c r="W35" s="82">
        <f t="shared" si="6"/>
        <v>0</v>
      </c>
      <c r="X35" s="81">
        <f t="shared" si="7"/>
        <v>0</v>
      </c>
      <c r="Y35" s="78"/>
      <c r="Z35" s="79"/>
      <c r="AA35" s="82">
        <f t="shared" si="8"/>
        <v>0</v>
      </c>
      <c r="AB35" s="83">
        <f t="shared" si="9"/>
        <v>0</v>
      </c>
      <c r="AC35" s="105"/>
      <c r="AD35" s="105"/>
      <c r="AE35" s="85"/>
      <c r="AF35" s="85"/>
      <c r="AG35" s="86">
        <f t="shared" si="10"/>
        <v>0.76</v>
      </c>
      <c r="AH35" s="87">
        <f t="shared" si="12"/>
        <v>0.04</v>
      </c>
      <c r="AI35" s="85">
        <f t="shared" si="11"/>
        <v>213.56</v>
      </c>
    </row>
    <row r="36" spans="1:35" ht="15">
      <c r="A36" s="91" t="s">
        <v>58</v>
      </c>
      <c r="B36" s="92"/>
      <c r="C36" s="38"/>
      <c r="D36" s="76">
        <f>SUMPRODUCT(D28:D35,$B$28:$B$35)</f>
        <v>60.95</v>
      </c>
      <c r="E36" s="76">
        <f>SUMPRODUCT(E28:E35,$B$28:$B$35)</f>
        <v>12.185</v>
      </c>
      <c r="F36" s="93">
        <f>SUMPRODUCT(F28:F35,$B$28:$B$35)</f>
        <v>106.39979999999998</v>
      </c>
      <c r="G36" s="94"/>
      <c r="H36" s="95">
        <f>SUM(H28:H35)</f>
        <v>3411.1612</v>
      </c>
      <c r="I36" s="76">
        <f>SUMPRODUCT(I28:I35,$B$28:$B$35)</f>
        <v>0</v>
      </c>
      <c r="J36" s="76">
        <f>SUMPRODUCT(J28:J35,$B$28:$B$35)</f>
        <v>0</v>
      </c>
      <c r="K36" s="76">
        <f>SUMPRODUCT(K28:K35,$B$28:$B$35)</f>
        <v>0</v>
      </c>
      <c r="L36" s="76">
        <f>SUMPRODUCT(L28:L35,$B$28:$B$35)</f>
        <v>0</v>
      </c>
      <c r="M36" s="76">
        <f>SUMPRODUCT(M28:M35,$B$28:$B$35)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SUMPRODUCT(Y28:Y35,$B$28:$B$35)</f>
        <v>0</v>
      </c>
      <c r="Z36" s="93">
        <f>SUM(Z35:Z35)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SUM(AG28:AG30,AG31:AG35)</f>
        <v>5.979679999999999</v>
      </c>
      <c r="AH36" s="77"/>
      <c r="AI36" s="97">
        <f>SUM(AI28:AI35)</f>
        <v>3411.1612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124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24" t="s">
        <v>61</v>
      </c>
      <c r="W38" s="124"/>
      <c r="X38" s="124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3411.1612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24"/>
      <c r="W39" s="124"/>
      <c r="X39" s="124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107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6">
      <selection activeCell="J31" sqref="J31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8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06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3411.374</v>
      </c>
      <c r="N13" s="170"/>
      <c r="O13" s="170"/>
      <c r="P13" s="170">
        <f>ROUND(IF(M13=0,0,M13/H13),2)</f>
        <v>179.55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3411.374</v>
      </c>
      <c r="N17" s="161"/>
      <c r="O17" s="162"/>
      <c r="P17" s="164">
        <f>SUM(P12:Q16)</f>
        <v>179.55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91</v>
      </c>
      <c r="E22" s="117" t="s">
        <v>99</v>
      </c>
      <c r="F22" s="136" t="s">
        <v>118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67" t="s">
        <v>102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 aca="true" t="shared" si="0" ref="G28:G36">SUM(D28:F28)*$D$26</f>
        <v>0.57</v>
      </c>
      <c r="H28" s="81">
        <f aca="true" t="shared" si="1" ref="H28:H36">G28*B28</f>
        <v>627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0.57</v>
      </c>
      <c r="AH28" s="87">
        <f>AG28/19</f>
        <v>0.03</v>
      </c>
      <c r="AI28" s="85">
        <f aca="true" t="shared" si="11" ref="AI28:AI36"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0.006</v>
      </c>
      <c r="E29" s="78"/>
      <c r="F29" s="79"/>
      <c r="G29" s="80">
        <f t="shared" si="0"/>
        <v>0.114</v>
      </c>
      <c r="H29" s="81">
        <f t="shared" si="1"/>
        <v>171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0.114</v>
      </c>
      <c r="AH29" s="87">
        <f aca="true" t="shared" si="12" ref="AH29:AH36">AG29/19</f>
        <v>0.006</v>
      </c>
      <c r="AI29" s="85">
        <f t="shared" si="11"/>
        <v>171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</v>
      </c>
      <c r="E30" s="78">
        <v>0.01</v>
      </c>
      <c r="F30" s="79"/>
      <c r="G30" s="80">
        <f t="shared" si="0"/>
        <v>0.38</v>
      </c>
      <c r="H30" s="81">
        <f t="shared" si="1"/>
        <v>57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2"/>
        <v>0.02</v>
      </c>
      <c r="AI30" s="85">
        <f t="shared" si="11"/>
        <v>57</v>
      </c>
    </row>
    <row r="31" spans="1:35" ht="15.75">
      <c r="A31" s="75" t="s">
        <v>92</v>
      </c>
      <c r="B31" s="76">
        <v>90</v>
      </c>
      <c r="C31" s="27" t="s">
        <v>52</v>
      </c>
      <c r="D31" s="77">
        <v>0.03</v>
      </c>
      <c r="E31" s="78"/>
      <c r="F31" s="79" t="s">
        <v>115</v>
      </c>
      <c r="G31" s="80">
        <f t="shared" si="0"/>
        <v>0.57</v>
      </c>
      <c r="H31" s="81">
        <f t="shared" si="1"/>
        <v>51.3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0.57</v>
      </c>
      <c r="AH31" s="87">
        <f t="shared" si="12"/>
        <v>0.03</v>
      </c>
      <c r="AI31" s="85">
        <f t="shared" si="11"/>
        <v>51.3</v>
      </c>
    </row>
    <row r="32" spans="1:35" ht="15.75">
      <c r="A32" s="75" t="s">
        <v>111</v>
      </c>
      <c r="B32" s="76">
        <v>600</v>
      </c>
      <c r="C32" s="27" t="s">
        <v>52</v>
      </c>
      <c r="D32" s="77">
        <v>0.01</v>
      </c>
      <c r="E32" s="78"/>
      <c r="F32" s="79"/>
      <c r="G32" s="80">
        <f t="shared" si="0"/>
        <v>0.19</v>
      </c>
      <c r="H32" s="81">
        <f t="shared" si="1"/>
        <v>114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/>
      <c r="Z32" s="79"/>
      <c r="AA32" s="82">
        <f>SUM(Y32:Z32)*$Y$26</f>
        <v>0</v>
      </c>
      <c r="AB32" s="83">
        <f>AA32*B32</f>
        <v>0</v>
      </c>
      <c r="AC32" s="84"/>
      <c r="AD32" s="84"/>
      <c r="AE32" s="85"/>
      <c r="AF32" s="85"/>
      <c r="AG32" s="86">
        <f t="shared" si="10"/>
        <v>0.19</v>
      </c>
      <c r="AH32" s="87">
        <f t="shared" si="12"/>
        <v>0.01</v>
      </c>
      <c r="AI32" s="85">
        <f>AG32*B32</f>
        <v>114</v>
      </c>
    </row>
    <row r="33" spans="1:35" ht="15.75">
      <c r="A33" s="75" t="s">
        <v>55</v>
      </c>
      <c r="B33" s="76">
        <v>1500</v>
      </c>
      <c r="C33" s="27"/>
      <c r="D33" s="77"/>
      <c r="E33" s="78">
        <v>0.002</v>
      </c>
      <c r="F33" s="79"/>
      <c r="G33" s="80">
        <f t="shared" si="0"/>
        <v>0.038</v>
      </c>
      <c r="H33" s="81">
        <f t="shared" si="1"/>
        <v>57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78"/>
      <c r="Z33" s="79"/>
      <c r="AA33" s="82">
        <f t="shared" si="8"/>
        <v>0</v>
      </c>
      <c r="AB33" s="83">
        <f t="shared" si="9"/>
        <v>0</v>
      </c>
      <c r="AC33" s="84"/>
      <c r="AD33" s="84"/>
      <c r="AE33" s="85"/>
      <c r="AF33" s="85"/>
      <c r="AG33" s="86">
        <f t="shared" si="10"/>
        <v>0.038</v>
      </c>
      <c r="AH33" s="87">
        <f t="shared" si="12"/>
        <v>0.002</v>
      </c>
      <c r="AI33" s="85">
        <f t="shared" si="11"/>
        <v>57</v>
      </c>
    </row>
    <row r="34" spans="1:35" s="106" customFormat="1" ht="15.75">
      <c r="A34" s="75" t="s">
        <v>149</v>
      </c>
      <c r="B34" s="76">
        <v>1600</v>
      </c>
      <c r="C34" s="27" t="s">
        <v>52</v>
      </c>
      <c r="D34" s="77"/>
      <c r="E34" s="78"/>
      <c r="F34" s="79">
        <v>0.01</v>
      </c>
      <c r="G34" s="80">
        <f t="shared" si="0"/>
        <v>0.19</v>
      </c>
      <c r="H34" s="81">
        <f t="shared" si="1"/>
        <v>304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105"/>
      <c r="AD34" s="105"/>
      <c r="AE34" s="85"/>
      <c r="AF34" s="85"/>
      <c r="AG34" s="86">
        <f t="shared" si="10"/>
        <v>0.19</v>
      </c>
      <c r="AH34" s="87">
        <f t="shared" si="12"/>
        <v>0.01</v>
      </c>
      <c r="AI34" s="85">
        <f t="shared" si="11"/>
        <v>304</v>
      </c>
    </row>
    <row r="35" spans="1:35" s="106" customFormat="1" ht="15.75">
      <c r="A35" s="75" t="s">
        <v>97</v>
      </c>
      <c r="B35" s="76">
        <v>500</v>
      </c>
      <c r="C35" s="27" t="s">
        <v>52</v>
      </c>
      <c r="D35" s="77"/>
      <c r="E35" s="78"/>
      <c r="F35" s="79">
        <v>0.18503</v>
      </c>
      <c r="G35" s="80">
        <f t="shared" si="0"/>
        <v>3.51557</v>
      </c>
      <c r="H35" s="81">
        <f t="shared" si="1"/>
        <v>1757.7849999999999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3.51557</v>
      </c>
      <c r="AH35" s="87">
        <f t="shared" si="12"/>
        <v>0.18503</v>
      </c>
      <c r="AI35" s="85">
        <f>AG35*B35</f>
        <v>1757.7849999999999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52.2</v>
      </c>
      <c r="E37" s="76">
        <f>SUMPRODUCT(E28:E36,$B$28:$B$36)</f>
        <v>4.5</v>
      </c>
      <c r="F37" s="93">
        <f>SUMPRODUCT(F28:F36,$B$28:$B$36)</f>
        <v>122.846</v>
      </c>
      <c r="G37" s="94"/>
      <c r="H37" s="95">
        <f>SUM(H28:H36)</f>
        <v>3411.374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SUMPRODUCT(M36:M328,$B$28:$B$36)</f>
        <v>0</v>
      </c>
      <c r="N37" s="96"/>
      <c r="O37" s="95">
        <f>SUM(O28:O36)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SUM(S28:S36)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6.53657</v>
      </c>
      <c r="AH37" s="77"/>
      <c r="AI37" s="97">
        <f>SUM(AI28:AI36)</f>
        <v>3411.374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60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3411.374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109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A19">
      <selection activeCell="L33" sqref="L33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8.5742187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4" width="7.140625" style="0" customWidth="1"/>
    <col min="15" max="15" width="11.281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07"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3410.6698447999997</v>
      </c>
      <c r="N13" s="170"/>
      <c r="O13" s="170"/>
      <c r="P13" s="170">
        <f>ROUND(IF(M13=0,0,M13/H13),2)</f>
        <v>179.51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3410.6698447999997</v>
      </c>
      <c r="N17" s="161"/>
      <c r="O17" s="162"/>
      <c r="P17" s="164">
        <f>SUM(P12:Q16)</f>
        <v>179.51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130</v>
      </c>
      <c r="E22" s="117" t="s">
        <v>93</v>
      </c>
      <c r="F22" s="136" t="s">
        <v>136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135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8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 aca="true" t="shared" si="0" ref="G28:G36">SUM(D28:F28)*$D$26</f>
        <v>0.57</v>
      </c>
      <c r="H28" s="81">
        <f aca="true" t="shared" si="1" ref="H28:H36">G28*B28</f>
        <v>627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0.57</v>
      </c>
      <c r="AH28" s="87">
        <f>AG28/19</f>
        <v>0.03</v>
      </c>
      <c r="AI28" s="85">
        <f aca="true" t="shared" si="11" ref="AI28:AI36"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>
        <v>0.01</v>
      </c>
      <c r="G29" s="80">
        <f t="shared" si="0"/>
        <v>0.38</v>
      </c>
      <c r="H29" s="81">
        <f t="shared" si="1"/>
        <v>570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0.38</v>
      </c>
      <c r="AH29" s="87">
        <f aca="true" t="shared" si="12" ref="AH29:AH36">AG29/19</f>
        <v>0.02</v>
      </c>
      <c r="AI29" s="85">
        <f t="shared" si="11"/>
        <v>570</v>
      </c>
    </row>
    <row r="30" spans="1:35" ht="15.75">
      <c r="A30" s="75" t="s">
        <v>121</v>
      </c>
      <c r="B30" s="76">
        <v>800</v>
      </c>
      <c r="C30" s="27" t="s">
        <v>52</v>
      </c>
      <c r="D30" s="77">
        <v>0.02</v>
      </c>
      <c r="E30" s="78"/>
      <c r="F30" s="79"/>
      <c r="G30" s="80">
        <f t="shared" si="0"/>
        <v>0.38</v>
      </c>
      <c r="H30" s="81">
        <f t="shared" si="1"/>
        <v>304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2"/>
        <v>0.02</v>
      </c>
      <c r="AI30" s="85">
        <f t="shared" si="11"/>
        <v>304</v>
      </c>
    </row>
    <row r="31" spans="1:35" ht="15.75">
      <c r="A31" s="75" t="s">
        <v>76</v>
      </c>
      <c r="B31" s="76">
        <v>212.5</v>
      </c>
      <c r="C31" s="27" t="s">
        <v>52</v>
      </c>
      <c r="D31" s="77">
        <v>0.02</v>
      </c>
      <c r="E31" s="78"/>
      <c r="F31" s="79"/>
      <c r="G31" s="80">
        <f t="shared" si="0"/>
        <v>0.38</v>
      </c>
      <c r="H31" s="81">
        <f t="shared" si="1"/>
        <v>80.75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0.38</v>
      </c>
      <c r="AH31" s="87">
        <f t="shared" si="12"/>
        <v>0.02</v>
      </c>
      <c r="AI31" s="85">
        <f t="shared" si="11"/>
        <v>80.75</v>
      </c>
    </row>
    <row r="32" spans="1:35" ht="15.75">
      <c r="A32" s="75" t="s">
        <v>54</v>
      </c>
      <c r="B32" s="76">
        <v>150</v>
      </c>
      <c r="C32" s="27" t="s">
        <v>52</v>
      </c>
      <c r="D32" s="77"/>
      <c r="E32" s="78">
        <v>0.019</v>
      </c>
      <c r="F32" s="79"/>
      <c r="G32" s="80">
        <f t="shared" si="0"/>
        <v>0.361</v>
      </c>
      <c r="H32" s="81">
        <f t="shared" si="1"/>
        <v>54.15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0.361</v>
      </c>
      <c r="AH32" s="87">
        <f t="shared" si="12"/>
        <v>0.019</v>
      </c>
      <c r="AI32" s="85">
        <f t="shared" si="11"/>
        <v>54.15</v>
      </c>
    </row>
    <row r="33" spans="1:35" ht="15.75">
      <c r="A33" s="75" t="s">
        <v>100</v>
      </c>
      <c r="B33" s="76">
        <v>851.0638</v>
      </c>
      <c r="C33" s="27" t="s">
        <v>52</v>
      </c>
      <c r="D33" s="77"/>
      <c r="E33" s="78">
        <v>0.004</v>
      </c>
      <c r="F33" s="79"/>
      <c r="G33" s="80">
        <f t="shared" si="0"/>
        <v>0.076</v>
      </c>
      <c r="H33" s="81">
        <f t="shared" si="1"/>
        <v>64.68084879999999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78"/>
      <c r="Z33" s="79"/>
      <c r="AA33" s="82">
        <f t="shared" si="8"/>
        <v>0</v>
      </c>
      <c r="AB33" s="83">
        <f t="shared" si="9"/>
        <v>0</v>
      </c>
      <c r="AC33" s="84"/>
      <c r="AD33" s="84"/>
      <c r="AE33" s="85"/>
      <c r="AF33" s="85"/>
      <c r="AG33" s="86">
        <f t="shared" si="10"/>
        <v>0.076</v>
      </c>
      <c r="AH33" s="87">
        <f t="shared" si="12"/>
        <v>0.004</v>
      </c>
      <c r="AI33" s="85">
        <f t="shared" si="11"/>
        <v>64.68084879999999</v>
      </c>
    </row>
    <row r="34" spans="1:35" ht="15.75">
      <c r="A34" s="75" t="s">
        <v>113</v>
      </c>
      <c r="B34" s="76">
        <v>473.6842</v>
      </c>
      <c r="C34" s="27" t="s">
        <v>52</v>
      </c>
      <c r="D34" s="77"/>
      <c r="E34" s="78">
        <v>0.02</v>
      </c>
      <c r="F34" s="79"/>
      <c r="G34" s="80">
        <f t="shared" si="0"/>
        <v>0.38</v>
      </c>
      <c r="H34" s="81">
        <f t="shared" si="1"/>
        <v>179.99999599999998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84"/>
      <c r="AD34" s="84"/>
      <c r="AE34" s="85"/>
      <c r="AF34" s="85"/>
      <c r="AG34" s="86">
        <f t="shared" si="10"/>
        <v>0.38</v>
      </c>
      <c r="AH34" s="87">
        <f t="shared" si="12"/>
        <v>0.02</v>
      </c>
      <c r="AI34" s="85">
        <f t="shared" si="11"/>
        <v>179.99999599999998</v>
      </c>
    </row>
    <row r="35" spans="1:35" s="106" customFormat="1" ht="15.75">
      <c r="A35" s="75" t="s">
        <v>97</v>
      </c>
      <c r="B35" s="76">
        <v>500</v>
      </c>
      <c r="C35" s="27" t="s">
        <v>52</v>
      </c>
      <c r="D35" s="77"/>
      <c r="E35" s="78"/>
      <c r="F35" s="79">
        <v>0.1984</v>
      </c>
      <c r="G35" s="80">
        <f t="shared" si="0"/>
        <v>3.7696</v>
      </c>
      <c r="H35" s="81">
        <f t="shared" si="1"/>
        <v>1884.8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78"/>
      <c r="V35" s="79"/>
      <c r="W35" s="82">
        <f t="shared" si="6"/>
        <v>0</v>
      </c>
      <c r="X35" s="81">
        <f t="shared" si="7"/>
        <v>0</v>
      </c>
      <c r="Y35" s="78"/>
      <c r="Z35" s="79"/>
      <c r="AA35" s="82">
        <f t="shared" si="8"/>
        <v>0</v>
      </c>
      <c r="AB35" s="83">
        <f t="shared" si="9"/>
        <v>0</v>
      </c>
      <c r="AC35" s="105"/>
      <c r="AD35" s="105"/>
      <c r="AE35" s="85"/>
      <c r="AF35" s="85"/>
      <c r="AG35" s="86">
        <f t="shared" si="10"/>
        <v>3.7696</v>
      </c>
      <c r="AH35" s="87">
        <f t="shared" si="12"/>
        <v>0.1984</v>
      </c>
      <c r="AI35" s="85">
        <f t="shared" si="11"/>
        <v>1884.8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68.25</v>
      </c>
      <c r="E37" s="76">
        <f>SUMPRODUCT(E28:E36,$B$28:$B$36)</f>
        <v>15.727939200000002</v>
      </c>
      <c r="F37" s="93">
        <f>SUMPRODUCT(F28:F36,$B$28:$B$36)</f>
        <v>128.531</v>
      </c>
      <c r="G37" s="94"/>
      <c r="H37" s="95">
        <f>SUM(H29:H36)</f>
        <v>3410.6698447999997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80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7.2656</v>
      </c>
      <c r="AH37" s="77"/>
      <c r="AI37" s="97">
        <f>SUM(AI28:AI36)</f>
        <v>4037.6698447999997</v>
      </c>
    </row>
    <row r="38" spans="1:34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00"/>
      <c r="Q38" s="1"/>
      <c r="R38" s="1"/>
      <c r="S38" s="10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122</v>
      </c>
      <c r="L39" s="100"/>
      <c r="M39" s="2"/>
      <c r="N39" s="1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3410.6698447999997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ht="15">
      <c r="N44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6">
      <selection activeCell="L31" sqref="L31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0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10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10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AB36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H36</f>
        <v>3410.424</v>
      </c>
      <c r="N13" s="170"/>
      <c r="O13" s="170"/>
      <c r="P13" s="170">
        <f>ROUND(IF(M13=0,0,M13/H13),2)</f>
        <v>179.5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O36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X36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S36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3410.424</v>
      </c>
      <c r="N17" s="161"/>
      <c r="O17" s="162"/>
      <c r="P17" s="164">
        <f>SUM(P12:Q16)</f>
        <v>179.5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103</v>
      </c>
      <c r="E22" s="117" t="s">
        <v>145</v>
      </c>
      <c r="F22" s="136" t="s">
        <v>119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09" t="s">
        <v>137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 aca="true" t="shared" si="0" ref="G28:G35">SUM(D28:F28)*$D$26</f>
        <v>0.57</v>
      </c>
      <c r="H28" s="81">
        <f aca="true" t="shared" si="1" ref="H28:H35">G28*B28</f>
        <v>627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0.57</v>
      </c>
      <c r="AH28" s="87">
        <f>AG28/19</f>
        <v>0.03</v>
      </c>
      <c r="AI28" s="85">
        <f aca="true" t="shared" si="11" ref="AI28:AI35"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>
        <v>0.007</v>
      </c>
      <c r="G29" s="80">
        <f t="shared" si="0"/>
        <v>0.323</v>
      </c>
      <c r="H29" s="81">
        <f t="shared" si="1"/>
        <v>484.5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0.323</v>
      </c>
      <c r="AH29" s="87">
        <f aca="true" t="shared" si="12" ref="AH29:AH35">AG29/19</f>
        <v>0.017</v>
      </c>
      <c r="AI29" s="85">
        <f t="shared" si="11"/>
        <v>484.5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</v>
      </c>
      <c r="E30" s="78">
        <v>0.01</v>
      </c>
      <c r="F30" s="79"/>
      <c r="G30" s="80">
        <f t="shared" si="0"/>
        <v>0.38</v>
      </c>
      <c r="H30" s="81">
        <f t="shared" si="1"/>
        <v>57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2"/>
        <v>0.02</v>
      </c>
      <c r="AI30" s="85">
        <f t="shared" si="11"/>
        <v>57</v>
      </c>
    </row>
    <row r="31" spans="1:35" ht="15.75">
      <c r="A31" s="75" t="s">
        <v>101</v>
      </c>
      <c r="B31" s="76">
        <v>90</v>
      </c>
      <c r="C31" s="27" t="s">
        <v>52</v>
      </c>
      <c r="D31" s="77">
        <v>0.03</v>
      </c>
      <c r="E31" s="78"/>
      <c r="F31" s="79"/>
      <c r="G31" s="80">
        <f t="shared" si="0"/>
        <v>0.57</v>
      </c>
      <c r="H31" s="81">
        <f t="shared" si="1"/>
        <v>51.3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111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0.57</v>
      </c>
      <c r="AH31" s="87">
        <f t="shared" si="12"/>
        <v>0.03</v>
      </c>
      <c r="AI31" s="85">
        <f t="shared" si="11"/>
        <v>51.3</v>
      </c>
    </row>
    <row r="32" spans="1:35" ht="15.75">
      <c r="A32" s="75" t="s">
        <v>146</v>
      </c>
      <c r="B32" s="76">
        <v>265</v>
      </c>
      <c r="C32" s="27" t="s">
        <v>52</v>
      </c>
      <c r="D32" s="77"/>
      <c r="E32" s="78">
        <v>0.083</v>
      </c>
      <c r="F32" s="79"/>
      <c r="G32" s="80">
        <f>SUM(D32:F32)*$D$26</f>
        <v>1.5770000000000002</v>
      </c>
      <c r="H32" s="81">
        <f>G32*B32</f>
        <v>417.90500000000003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111"/>
      <c r="Z32" s="79"/>
      <c r="AA32" s="82">
        <f>SUM(Y32:Z32)*$Y$26</f>
        <v>0</v>
      </c>
      <c r="AB32" s="83">
        <f>AA32*B32</f>
        <v>0</v>
      </c>
      <c r="AC32" s="84"/>
      <c r="AD32" s="84"/>
      <c r="AE32" s="85"/>
      <c r="AF32" s="85"/>
      <c r="AG32" s="86">
        <f>G32+N32+R32+W32+AA32</f>
        <v>1.5770000000000002</v>
      </c>
      <c r="AH32" s="87">
        <f t="shared" si="12"/>
        <v>0.083</v>
      </c>
      <c r="AI32" s="85">
        <f>AG32*B32</f>
        <v>417.90500000000003</v>
      </c>
    </row>
    <row r="33" spans="1:35" s="106" customFormat="1" ht="15.75">
      <c r="A33" s="30" t="s">
        <v>97</v>
      </c>
      <c r="B33" s="90">
        <v>500</v>
      </c>
      <c r="C33" s="27" t="s">
        <v>52</v>
      </c>
      <c r="D33" s="38"/>
      <c r="E33" s="78"/>
      <c r="F33" s="79">
        <v>0.14314</v>
      </c>
      <c r="G33" s="80">
        <f>SUM(D33:F33)*$D$26</f>
        <v>2.7196599999999997</v>
      </c>
      <c r="H33" s="81">
        <f>G33*B33</f>
        <v>1359.83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85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112"/>
      <c r="Z33" s="79"/>
      <c r="AA33" s="82">
        <f>SUM(Y33:Z33)*$Y$26</f>
        <v>0</v>
      </c>
      <c r="AB33" s="83">
        <f>AA33*B33</f>
        <v>0</v>
      </c>
      <c r="AC33" s="105"/>
      <c r="AD33" s="105"/>
      <c r="AE33" s="85"/>
      <c r="AF33" s="85"/>
      <c r="AG33" s="86">
        <f>G33+N33+R33+W33+AA33</f>
        <v>2.7196599999999997</v>
      </c>
      <c r="AH33" s="87">
        <f t="shared" si="12"/>
        <v>0.14314</v>
      </c>
      <c r="AI33" s="85">
        <f>AG33*B33</f>
        <v>1359.83</v>
      </c>
    </row>
    <row r="34" spans="1:35" ht="15.75">
      <c r="A34" s="75" t="s">
        <v>55</v>
      </c>
      <c r="B34" s="76">
        <v>1850</v>
      </c>
      <c r="C34" s="27" t="s">
        <v>52</v>
      </c>
      <c r="D34" s="77"/>
      <c r="E34" s="78">
        <v>0.004</v>
      </c>
      <c r="F34" s="79"/>
      <c r="G34" s="80">
        <f t="shared" si="0"/>
        <v>0.076</v>
      </c>
      <c r="H34" s="81">
        <f t="shared" si="1"/>
        <v>140.6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111" t="s">
        <v>94</v>
      </c>
      <c r="Z34" s="79"/>
      <c r="AA34" s="82">
        <f t="shared" si="8"/>
        <v>0</v>
      </c>
      <c r="AB34" s="83">
        <f t="shared" si="9"/>
        <v>0</v>
      </c>
      <c r="AC34" s="84"/>
      <c r="AD34" s="84"/>
      <c r="AE34" s="85"/>
      <c r="AF34" s="85"/>
      <c r="AG34" s="86">
        <f t="shared" si="10"/>
        <v>0.076</v>
      </c>
      <c r="AH34" s="87">
        <f t="shared" si="12"/>
        <v>0.004</v>
      </c>
      <c r="AI34" s="85">
        <f t="shared" si="11"/>
        <v>140.6</v>
      </c>
    </row>
    <row r="35" spans="1:35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0.051</v>
      </c>
      <c r="G35" s="80">
        <f t="shared" si="0"/>
        <v>0.969</v>
      </c>
      <c r="H35" s="81">
        <f t="shared" si="1"/>
        <v>272.289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85"/>
      <c r="V35" s="79"/>
      <c r="W35" s="82">
        <f t="shared" si="6"/>
        <v>0</v>
      </c>
      <c r="X35" s="81">
        <f t="shared" si="7"/>
        <v>0</v>
      </c>
      <c r="Y35" s="112"/>
      <c r="Z35" s="79"/>
      <c r="AA35" s="82">
        <f t="shared" si="8"/>
        <v>0</v>
      </c>
      <c r="AB35" s="83">
        <f t="shared" si="9"/>
        <v>0</v>
      </c>
      <c r="AC35" s="84"/>
      <c r="AD35" s="84"/>
      <c r="AE35" s="85"/>
      <c r="AF35" s="85"/>
      <c r="AG35" s="86">
        <f t="shared" si="10"/>
        <v>0.969</v>
      </c>
      <c r="AH35" s="87">
        <f t="shared" si="12"/>
        <v>0.051</v>
      </c>
      <c r="AI35" s="85">
        <f t="shared" si="11"/>
        <v>272.289</v>
      </c>
    </row>
    <row r="36" spans="1:35" ht="15">
      <c r="A36" s="91" t="s">
        <v>58</v>
      </c>
      <c r="B36" s="92"/>
      <c r="C36" s="38"/>
      <c r="D36" s="76">
        <f>SUMPRODUCT(D28:D35,$B$28:$B$35)</f>
        <v>52.2</v>
      </c>
      <c r="E36" s="76">
        <f>SUMPRODUCT(E28:E35,$B$28:$B$35)</f>
        <v>30.895000000000003</v>
      </c>
      <c r="F36" s="93">
        <f>SUMPRODUCT(F28:F35,$B$28:$B$35)</f>
        <v>96.401</v>
      </c>
      <c r="G36" s="94"/>
      <c r="H36" s="95">
        <f>SUM(H28:H35)</f>
        <v>3410.424</v>
      </c>
      <c r="I36" s="76">
        <f>SUMPRODUCT(I28:I35,$B$28:$B$35)</f>
        <v>0</v>
      </c>
      <c r="J36" s="76">
        <f>SUMPRODUCT(J35:J328,$B$28:$B$35)</f>
        <v>0</v>
      </c>
      <c r="K36" s="76">
        <f>SUMPRODUCT(K28:K35,$B$28:$B$35)</f>
        <v>0</v>
      </c>
      <c r="L36" s="76">
        <f>SUMPRODUCT(L28:L35,$B$28:$B$35)</f>
        <v>0</v>
      </c>
      <c r="M36" s="76">
        <f>SUMPRODUCT(M28:M35,$B$28:$B$35)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SUMPRODUCT(Y28:Y35,$B$28:$B$35)</f>
        <v>0</v>
      </c>
      <c r="Z36" s="93">
        <f>SUM(Z35:Z35)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SUM(AG28:AG34,AG35:AG35)</f>
        <v>7.184659999999999</v>
      </c>
      <c r="AH36" s="77"/>
      <c r="AI36" s="97">
        <f>SUM(AI28:AI35)</f>
        <v>3410.424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122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24" t="s">
        <v>61</v>
      </c>
      <c r="W38" s="124"/>
      <c r="X38" s="124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3410.424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24"/>
      <c r="W39" s="124"/>
      <c r="X39" s="124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107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6">
      <selection activeCell="K28" sqref="K28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4.7109375" style="0" customWidth="1"/>
    <col min="6" max="6" width="12.28125" style="0" customWidth="1"/>
    <col min="7" max="7" width="6.7109375" style="0" customWidth="1"/>
    <col min="8" max="8" width="9.00390625" style="0" customWidth="1"/>
    <col min="9" max="9" width="8.140625" style="0" customWidth="1"/>
    <col min="10" max="10" width="9.8515625" style="0" customWidth="1"/>
    <col min="11" max="11" width="5.7109375" style="0" customWidth="1"/>
    <col min="12" max="12" width="7.57421875" style="0" customWidth="1"/>
    <col min="13" max="13" width="9.710937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"11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3408.954193744</v>
      </c>
      <c r="N13" s="170"/>
      <c r="O13" s="170"/>
      <c r="P13" s="170">
        <f>ROUND(IF(M13=0,0,M13/H13),2)</f>
        <v>179.42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3408.954193744</v>
      </c>
      <c r="N17" s="161"/>
      <c r="O17" s="162"/>
      <c r="P17" s="164">
        <f>SUM(P12:Q16)</f>
        <v>179.42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 customHeight="1">
      <c r="A22" s="11" t="s">
        <v>41</v>
      </c>
      <c r="B22" s="45" t="s">
        <v>42</v>
      </c>
      <c r="C22" s="140"/>
      <c r="D22" s="130" t="s">
        <v>112</v>
      </c>
      <c r="E22" s="117" t="s">
        <v>99</v>
      </c>
      <c r="F22" s="125" t="s">
        <v>147</v>
      </c>
      <c r="G22" s="133" t="s">
        <v>43</v>
      </c>
      <c r="H22" s="114" t="s">
        <v>42</v>
      </c>
      <c r="I22" s="210"/>
      <c r="J22" s="207"/>
      <c r="K22" s="207"/>
      <c r="L22" s="207"/>
      <c r="M22" s="204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207"/>
      <c r="U22" s="207"/>
      <c r="V22" s="204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26"/>
      <c r="G23" s="134"/>
      <c r="H23" s="115"/>
      <c r="I23" s="211"/>
      <c r="J23" s="208"/>
      <c r="K23" s="208"/>
      <c r="L23" s="208"/>
      <c r="M23" s="205"/>
      <c r="N23" s="134"/>
      <c r="O23" s="115"/>
      <c r="P23" s="131"/>
      <c r="Q23" s="126"/>
      <c r="R23" s="134"/>
      <c r="S23" s="115"/>
      <c r="T23" s="208"/>
      <c r="U23" s="208"/>
      <c r="V23" s="205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27"/>
      <c r="G24" s="135"/>
      <c r="H24" s="116"/>
      <c r="I24" s="212"/>
      <c r="J24" s="209"/>
      <c r="K24" s="209"/>
      <c r="L24" s="209"/>
      <c r="M24" s="206"/>
      <c r="N24" s="135"/>
      <c r="O24" s="116"/>
      <c r="P24" s="132"/>
      <c r="Q24" s="127"/>
      <c r="R24" s="135"/>
      <c r="S24" s="116"/>
      <c r="T24" s="209"/>
      <c r="U24" s="209"/>
      <c r="V24" s="206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165</v>
      </c>
      <c r="E27" s="65">
        <v>200</v>
      </c>
      <c r="F27" s="67" t="s">
        <v>138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53</v>
      </c>
      <c r="B28" s="76">
        <v>1500</v>
      </c>
      <c r="C28" s="27" t="s">
        <v>52</v>
      </c>
      <c r="D28" s="77">
        <v>0.02</v>
      </c>
      <c r="E28" s="78"/>
      <c r="F28" s="79">
        <v>0.02</v>
      </c>
      <c r="G28" s="80">
        <f aca="true" t="shared" si="0" ref="G28:G36">SUM(D28:F28)*$D$26</f>
        <v>0.76</v>
      </c>
      <c r="H28" s="81">
        <f aca="true" t="shared" si="1" ref="H28:H36">G28*B28</f>
        <v>1140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0.76</v>
      </c>
      <c r="AH28" s="87">
        <f>AG28/19</f>
        <v>0.04</v>
      </c>
      <c r="AI28" s="85">
        <f aca="true" t="shared" si="11" ref="AI28:AI36">AG28*B28</f>
        <v>1140</v>
      </c>
    </row>
    <row r="29" spans="1:35" ht="15.75">
      <c r="A29" s="75" t="s">
        <v>54</v>
      </c>
      <c r="B29" s="76">
        <v>150</v>
      </c>
      <c r="C29" s="27" t="s">
        <v>52</v>
      </c>
      <c r="D29" s="77"/>
      <c r="E29" s="78">
        <v>0.015</v>
      </c>
      <c r="F29" s="79"/>
      <c r="G29" s="80">
        <f t="shared" si="0"/>
        <v>0.285</v>
      </c>
      <c r="H29" s="81">
        <f t="shared" si="1"/>
        <v>42.74999999999999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0.285</v>
      </c>
      <c r="AH29" s="87">
        <f aca="true" t="shared" si="12" ref="AH29:AH36">AG29/19</f>
        <v>0.015</v>
      </c>
      <c r="AI29" s="85">
        <f t="shared" si="11"/>
        <v>42.74999999999999</v>
      </c>
    </row>
    <row r="30" spans="1:35" ht="15.75">
      <c r="A30" s="75" t="s">
        <v>90</v>
      </c>
      <c r="B30" s="76">
        <v>120</v>
      </c>
      <c r="C30" s="27" t="s">
        <v>52</v>
      </c>
      <c r="D30" s="77">
        <v>0.032</v>
      </c>
      <c r="E30" s="78"/>
      <c r="F30" s="79"/>
      <c r="G30" s="80">
        <f t="shared" si="0"/>
        <v>0.608</v>
      </c>
      <c r="H30" s="81">
        <f t="shared" si="1"/>
        <v>72.96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0.608</v>
      </c>
      <c r="AH30" s="87">
        <f t="shared" si="12"/>
        <v>0.032</v>
      </c>
      <c r="AI30" s="85">
        <f t="shared" si="11"/>
        <v>72.96</v>
      </c>
    </row>
    <row r="31" spans="1:35" ht="15.75">
      <c r="A31" s="75" t="s">
        <v>134</v>
      </c>
      <c r="B31" s="76">
        <v>580</v>
      </c>
      <c r="C31" s="27" t="s">
        <v>52</v>
      </c>
      <c r="D31" s="77">
        <v>0.04</v>
      </c>
      <c r="E31" s="78"/>
      <c r="F31" s="79"/>
      <c r="G31" s="80">
        <f t="shared" si="0"/>
        <v>0.76</v>
      </c>
      <c r="H31" s="81">
        <f t="shared" si="1"/>
        <v>440.8</v>
      </c>
      <c r="I31" s="78"/>
      <c r="J31" s="78"/>
      <c r="K31" s="78"/>
      <c r="L31" s="78"/>
      <c r="M31" s="88"/>
      <c r="N31" s="80">
        <f>SUM(I31:M31)*$I$26</f>
        <v>0</v>
      </c>
      <c r="O31" s="81">
        <f>N31*B31</f>
        <v>0</v>
      </c>
      <c r="P31" s="78"/>
      <c r="Q31" s="79"/>
      <c r="R31" s="82">
        <f>SUM(P31:Q31)*$P$26</f>
        <v>0</v>
      </c>
      <c r="S31" s="81">
        <f>R31*B31</f>
        <v>0</v>
      </c>
      <c r="T31" s="78"/>
      <c r="U31" s="78"/>
      <c r="V31" s="79"/>
      <c r="W31" s="82">
        <f>SUM(T31:V31)*$T$26</f>
        <v>0</v>
      </c>
      <c r="X31" s="81">
        <f>W31*B31</f>
        <v>0</v>
      </c>
      <c r="Y31" s="78"/>
      <c r="Z31" s="79"/>
      <c r="AA31" s="82">
        <f>SUM(Y31:Z31)*$Y$26</f>
        <v>0</v>
      </c>
      <c r="AB31" s="83">
        <f>AA31*B31</f>
        <v>0</v>
      </c>
      <c r="AC31" s="84"/>
      <c r="AD31" s="84"/>
      <c r="AE31" s="85"/>
      <c r="AF31" s="85"/>
      <c r="AG31" s="86">
        <f t="shared" si="10"/>
        <v>0.76</v>
      </c>
      <c r="AH31" s="87">
        <f t="shared" si="12"/>
        <v>0.04</v>
      </c>
      <c r="AI31" s="85">
        <f>AG31*B31</f>
        <v>440.8</v>
      </c>
    </row>
    <row r="32" spans="1:35" ht="15.75">
      <c r="A32" s="75" t="s">
        <v>113</v>
      </c>
      <c r="B32" s="76">
        <v>473.6842</v>
      </c>
      <c r="C32" s="27" t="s">
        <v>52</v>
      </c>
      <c r="D32" s="77">
        <v>0.03128</v>
      </c>
      <c r="E32" s="78"/>
      <c r="F32" s="79"/>
      <c r="G32" s="80">
        <f t="shared" si="0"/>
        <v>0.5943200000000001</v>
      </c>
      <c r="H32" s="81">
        <f t="shared" si="1"/>
        <v>281.51999374400003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/>
      <c r="Z32" s="79"/>
      <c r="AA32" s="82">
        <f>SUM(Y32:Z32)*$Y$26</f>
        <v>0</v>
      </c>
      <c r="AB32" s="83">
        <f>AA32*B32</f>
        <v>0</v>
      </c>
      <c r="AC32" s="84"/>
      <c r="AD32" s="84"/>
      <c r="AE32" s="85"/>
      <c r="AF32" s="85"/>
      <c r="AG32" s="86">
        <f t="shared" si="10"/>
        <v>0.5943200000000001</v>
      </c>
      <c r="AH32" s="87">
        <f t="shared" si="12"/>
        <v>0.03128</v>
      </c>
      <c r="AI32" s="85">
        <f>AG32*B32</f>
        <v>281.51999374400003</v>
      </c>
    </row>
    <row r="33" spans="1:35" s="106" customFormat="1" ht="15.75">
      <c r="A33" s="75" t="s">
        <v>82</v>
      </c>
      <c r="B33" s="76">
        <v>528.85</v>
      </c>
      <c r="C33" s="27" t="s">
        <v>52</v>
      </c>
      <c r="D33" s="77"/>
      <c r="E33" s="78"/>
      <c r="F33" s="79">
        <v>0.06</v>
      </c>
      <c r="G33" s="80">
        <f t="shared" si="0"/>
        <v>1.14</v>
      </c>
      <c r="H33" s="81">
        <f t="shared" si="1"/>
        <v>602.889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78" t="s">
        <v>94</v>
      </c>
      <c r="Z33" s="79"/>
      <c r="AA33" s="82">
        <f t="shared" si="8"/>
        <v>0</v>
      </c>
      <c r="AB33" s="83">
        <f t="shared" si="9"/>
        <v>0</v>
      </c>
      <c r="AC33" s="105"/>
      <c r="AD33" s="105"/>
      <c r="AE33" s="85"/>
      <c r="AF33" s="85"/>
      <c r="AG33" s="86">
        <f t="shared" si="10"/>
        <v>1.14</v>
      </c>
      <c r="AH33" s="87">
        <f t="shared" si="12"/>
        <v>0.06</v>
      </c>
      <c r="AI33" s="85">
        <f t="shared" si="11"/>
        <v>602.889</v>
      </c>
    </row>
    <row r="34" spans="1:35" s="106" customFormat="1" ht="15.75">
      <c r="A34" s="75" t="s">
        <v>79</v>
      </c>
      <c r="B34" s="76">
        <v>333.33</v>
      </c>
      <c r="C34" s="27" t="s">
        <v>52</v>
      </c>
      <c r="D34" s="77"/>
      <c r="E34" s="78"/>
      <c r="F34" s="79">
        <v>0.06</v>
      </c>
      <c r="G34" s="80">
        <f t="shared" si="0"/>
        <v>1.14</v>
      </c>
      <c r="H34" s="81">
        <f t="shared" si="1"/>
        <v>379.99619999999993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 t="s">
        <v>94</v>
      </c>
      <c r="Z34" s="79"/>
      <c r="AA34" s="82">
        <f>SUM(Y34:Z34)*$Y$26</f>
        <v>0</v>
      </c>
      <c r="AB34" s="83">
        <f>AA34*B34</f>
        <v>0</v>
      </c>
      <c r="AC34" s="105"/>
      <c r="AD34" s="105"/>
      <c r="AE34" s="85"/>
      <c r="AF34" s="85"/>
      <c r="AG34" s="86">
        <f t="shared" si="10"/>
        <v>1.14</v>
      </c>
      <c r="AH34" s="87">
        <f t="shared" si="12"/>
        <v>0.06</v>
      </c>
      <c r="AI34" s="85">
        <f>AG34*B34</f>
        <v>379.99619999999993</v>
      </c>
    </row>
    <row r="35" spans="1:35" s="106" customFormat="1" ht="15.75">
      <c r="A35" s="75" t="s">
        <v>55</v>
      </c>
      <c r="B35" s="76">
        <v>1850</v>
      </c>
      <c r="C35" s="27" t="s">
        <v>52</v>
      </c>
      <c r="D35" s="77"/>
      <c r="E35" s="78">
        <v>0.005</v>
      </c>
      <c r="F35" s="79"/>
      <c r="G35" s="80">
        <f t="shared" si="0"/>
        <v>0.095</v>
      </c>
      <c r="H35" s="81">
        <f t="shared" si="1"/>
        <v>175.75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 t="s">
        <v>94</v>
      </c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0.095</v>
      </c>
      <c r="AH35" s="87">
        <f t="shared" si="12"/>
        <v>0.005</v>
      </c>
      <c r="AI35" s="85">
        <f>AG35*B35</f>
        <v>175.75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71.85684177600001</v>
      </c>
      <c r="E37" s="76">
        <f>SUMPRODUCT(E28:E36,$B$28:$B$36)</f>
        <v>11.5</v>
      </c>
      <c r="F37" s="93">
        <f>SUMPRODUCT(F28:F36,$B$28:$B$36)</f>
        <v>96.0618</v>
      </c>
      <c r="G37" s="94"/>
      <c r="H37" s="95">
        <f>SUM(H28:H36)</f>
        <v>3408.954193744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SUMPRODUCT(M28:M36,$B$28:$B$36)</f>
        <v>0</v>
      </c>
      <c r="N37" s="96"/>
      <c r="O37" s="95">
        <f>SUM(O28:O36)</f>
        <v>0</v>
      </c>
      <c r="P37" s="76">
        <f>SUMPRODUCT(P28:P36,$B$28:$B$36)</f>
        <v>0</v>
      </c>
      <c r="Q37" s="93">
        <f>SUMPRODUCT(Q28:Q36,$B$28:$B$36)</f>
        <v>0</v>
      </c>
      <c r="R37" s="94"/>
      <c r="S37" s="95">
        <f>SUM(S28:S36)</f>
        <v>0</v>
      </c>
      <c r="T37" s="93">
        <f>SUMPRODUCT(T28:T36,$B$28:$B$36)</f>
        <v>0</v>
      </c>
      <c r="U37" s="93">
        <f>SUMPRODUCT(U28:U36,$B$28:$B$36)</f>
        <v>0</v>
      </c>
      <c r="V37" s="93">
        <f>SUMPRODUCT(V28:V36,$B$28:$B$36)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SUM(AB28:AB36)</f>
        <v>0</v>
      </c>
      <c r="AC37" s="38"/>
      <c r="AD37" s="38"/>
      <c r="AE37" s="38"/>
      <c r="AF37" s="38"/>
      <c r="AG37" s="77">
        <f>SUM(AG28:AG33,AG34:AG36)</f>
        <v>6.35132</v>
      </c>
      <c r="AH37" s="77"/>
      <c r="AI37" s="97">
        <f>SUM(AI28:AI36)</f>
        <v>3408.954193744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60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3408.954193744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107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6">
      <selection activeCell="M33" sqref="M33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8.421875" style="0" customWidth="1"/>
    <col min="7" max="7" width="6.7109375" style="0" customWidth="1"/>
    <col min="8" max="8" width="9.00390625" style="0" customWidth="1"/>
    <col min="9" max="9" width="5.00390625" style="0" customWidth="1"/>
    <col min="10" max="10" width="7.281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12"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AB37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H37</f>
        <v>3410.3289999999997</v>
      </c>
      <c r="N13" s="170"/>
      <c r="O13" s="170"/>
      <c r="P13" s="170">
        <f>ROUND(IF(M13=0,0,M13/H13),2)</f>
        <v>179.49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O37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X37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S37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3410.3289999999997</v>
      </c>
      <c r="N17" s="161"/>
      <c r="O17" s="162"/>
      <c r="P17" s="164">
        <f>SUM(P12:Q16)</f>
        <v>179.49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96</v>
      </c>
      <c r="E22" s="117" t="s">
        <v>81</v>
      </c>
      <c r="F22" s="213" t="s">
        <v>116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214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215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13" t="s">
        <v>139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0.025</v>
      </c>
      <c r="E28" s="78"/>
      <c r="F28" s="79"/>
      <c r="G28" s="80">
        <f>SUM(D28:F28)*$D$26</f>
        <v>0.47500000000000003</v>
      </c>
      <c r="H28" s="81">
        <f>G28*B28</f>
        <v>522.5</v>
      </c>
      <c r="I28" s="78"/>
      <c r="J28" s="78"/>
      <c r="K28" s="78"/>
      <c r="L28" s="78"/>
      <c r="M28" s="79"/>
      <c r="N28" s="80">
        <f>SUM(I28:M28)*$I$26</f>
        <v>0</v>
      </c>
      <c r="O28" s="81">
        <f>N28*B28</f>
        <v>0</v>
      </c>
      <c r="P28" s="78"/>
      <c r="Q28" s="79"/>
      <c r="R28" s="82">
        <f>SUM(P28:Q28)*$P$26</f>
        <v>0</v>
      </c>
      <c r="S28" s="81">
        <f>R28*B28</f>
        <v>0</v>
      </c>
      <c r="T28" s="78"/>
      <c r="U28" s="78"/>
      <c r="V28" s="79"/>
      <c r="W28" s="82">
        <f>SUM(T28:V28)*$T$26</f>
        <v>0</v>
      </c>
      <c r="X28" s="81">
        <f>W28*B28</f>
        <v>0</v>
      </c>
      <c r="Y28" s="78"/>
      <c r="Z28" s="79"/>
      <c r="AA28" s="82">
        <f>SUM(Y28:Z28)*$Y$26</f>
        <v>0</v>
      </c>
      <c r="AB28" s="83">
        <f>AA28*B28</f>
        <v>0</v>
      </c>
      <c r="AC28" s="84"/>
      <c r="AD28" s="84"/>
      <c r="AE28" s="85"/>
      <c r="AF28" s="85"/>
      <c r="AG28" s="86">
        <f>G28+N28+R28+W28+AA28</f>
        <v>0.47500000000000003</v>
      </c>
      <c r="AH28" s="87">
        <f>AG28/19</f>
        <v>0.025</v>
      </c>
      <c r="AI28" s="85">
        <f>AG28*B28</f>
        <v>522.5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0.017</v>
      </c>
      <c r="E29" s="78"/>
      <c r="F29" s="79"/>
      <c r="G29" s="80">
        <f aca="true" t="shared" si="0" ref="G29:G36">SUM(D29:F29)*$D$26</f>
        <v>0.323</v>
      </c>
      <c r="H29" s="81">
        <f aca="true" t="shared" si="1" ref="H29:H36">G29*B29</f>
        <v>484.5</v>
      </c>
      <c r="I29" s="78"/>
      <c r="J29" s="78"/>
      <c r="K29" s="78"/>
      <c r="L29" s="78"/>
      <c r="M29" s="79"/>
      <c r="N29" s="80">
        <f aca="true" t="shared" si="2" ref="N29:N36">SUM(I29:M29)*$I$26</f>
        <v>0</v>
      </c>
      <c r="O29" s="81">
        <f aca="true" t="shared" si="3" ref="O29:O36">N29*B29</f>
        <v>0</v>
      </c>
      <c r="P29" s="78"/>
      <c r="Q29" s="79"/>
      <c r="R29" s="82">
        <f aca="true" t="shared" si="4" ref="R29:R36">SUM(P29:Q29)*$P$26</f>
        <v>0</v>
      </c>
      <c r="S29" s="81">
        <f aca="true" t="shared" si="5" ref="S29:S36">R29*B29</f>
        <v>0</v>
      </c>
      <c r="T29" s="78"/>
      <c r="U29" s="78"/>
      <c r="V29" s="79"/>
      <c r="W29" s="82">
        <f aca="true" t="shared" si="6" ref="W29:W36">SUM(T29:V29)*$T$26</f>
        <v>0</v>
      </c>
      <c r="X29" s="81">
        <f aca="true" t="shared" si="7" ref="X29:X36">W29*B29</f>
        <v>0</v>
      </c>
      <c r="Y29" s="78"/>
      <c r="Z29" s="79"/>
      <c r="AA29" s="82">
        <f aca="true" t="shared" si="8" ref="AA29:AA36">SUM(Y29:Z29)*$Y$26</f>
        <v>0</v>
      </c>
      <c r="AB29" s="83">
        <f aca="true" t="shared" si="9" ref="AB29:AB36">AA29*B29</f>
        <v>0</v>
      </c>
      <c r="AC29" s="84"/>
      <c r="AD29" s="84"/>
      <c r="AE29" s="85"/>
      <c r="AF29" s="85"/>
      <c r="AG29" s="86">
        <f aca="true" t="shared" si="10" ref="AG29:AG36">G29+N29+R29+W29+AA29</f>
        <v>0.323</v>
      </c>
      <c r="AH29" s="87">
        <f aca="true" t="shared" si="11" ref="AH29:AH36">AG29/19</f>
        <v>0.017</v>
      </c>
      <c r="AI29" s="85">
        <f aca="true" t="shared" si="12" ref="AI29:AI36">AG29*B29</f>
        <v>484.5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</v>
      </c>
      <c r="E30" s="78">
        <v>0.01</v>
      </c>
      <c r="F30" s="79"/>
      <c r="G30" s="80">
        <f t="shared" si="0"/>
        <v>0.38</v>
      </c>
      <c r="H30" s="81">
        <f t="shared" si="1"/>
        <v>57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1"/>
        <v>0.02</v>
      </c>
      <c r="AI30" s="85">
        <f t="shared" si="12"/>
        <v>57</v>
      </c>
    </row>
    <row r="31" spans="1:35" ht="15.75">
      <c r="A31" s="75" t="s">
        <v>95</v>
      </c>
      <c r="B31" s="76">
        <v>85</v>
      </c>
      <c r="C31" s="27" t="s">
        <v>52</v>
      </c>
      <c r="D31" s="77">
        <v>0.03</v>
      </c>
      <c r="E31" s="78"/>
      <c r="F31" s="79"/>
      <c r="G31" s="80">
        <f t="shared" si="0"/>
        <v>0.57</v>
      </c>
      <c r="H31" s="81">
        <f t="shared" si="1"/>
        <v>48.449999999999996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0.57</v>
      </c>
      <c r="AH31" s="87">
        <f t="shared" si="11"/>
        <v>0.03</v>
      </c>
      <c r="AI31" s="85">
        <f t="shared" si="12"/>
        <v>48.449999999999996</v>
      </c>
    </row>
    <row r="32" spans="1:35" ht="15.75">
      <c r="A32" s="75" t="s">
        <v>55</v>
      </c>
      <c r="B32" s="76">
        <v>1850</v>
      </c>
      <c r="C32" s="27"/>
      <c r="D32" s="77"/>
      <c r="E32" s="78">
        <v>0.002</v>
      </c>
      <c r="F32" s="79"/>
      <c r="G32" s="80">
        <f t="shared" si="0"/>
        <v>0.038</v>
      </c>
      <c r="H32" s="81">
        <f t="shared" si="1"/>
        <v>70.3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 t="s">
        <v>94</v>
      </c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0.038</v>
      </c>
      <c r="AH32" s="87">
        <f t="shared" si="11"/>
        <v>0.002</v>
      </c>
      <c r="AI32" s="85">
        <f t="shared" si="12"/>
        <v>70.3</v>
      </c>
    </row>
    <row r="33" spans="1:35" ht="15.75">
      <c r="A33" s="75" t="s">
        <v>77</v>
      </c>
      <c r="B33" s="76">
        <v>265</v>
      </c>
      <c r="C33" s="27"/>
      <c r="D33" s="77"/>
      <c r="E33" s="78">
        <v>0.11</v>
      </c>
      <c r="F33" s="79"/>
      <c r="G33" s="80">
        <f t="shared" si="0"/>
        <v>2.09</v>
      </c>
      <c r="H33" s="81">
        <f t="shared" si="1"/>
        <v>553.8499999999999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 t="s">
        <v>94</v>
      </c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2.09</v>
      </c>
      <c r="AH33" s="87">
        <f t="shared" si="11"/>
        <v>0.10999999999999999</v>
      </c>
      <c r="AI33" s="85">
        <f>AG33*B33</f>
        <v>553.8499999999999</v>
      </c>
    </row>
    <row r="34" spans="1:35" s="106" customFormat="1" ht="15.75">
      <c r="A34" s="75" t="s">
        <v>149</v>
      </c>
      <c r="B34" s="76">
        <v>1600</v>
      </c>
      <c r="C34" s="27" t="s">
        <v>52</v>
      </c>
      <c r="D34" s="77"/>
      <c r="E34" s="78"/>
      <c r="F34" s="79">
        <v>0.016</v>
      </c>
      <c r="G34" s="80">
        <f t="shared" si="0"/>
        <v>0.304</v>
      </c>
      <c r="H34" s="81">
        <f t="shared" si="1"/>
        <v>486.4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105"/>
      <c r="AD34" s="105"/>
      <c r="AE34" s="85"/>
      <c r="AF34" s="85"/>
      <c r="AG34" s="86">
        <f t="shared" si="10"/>
        <v>0.304</v>
      </c>
      <c r="AH34" s="87">
        <f t="shared" si="11"/>
        <v>0.016</v>
      </c>
      <c r="AI34" s="85">
        <f t="shared" si="12"/>
        <v>486.4</v>
      </c>
    </row>
    <row r="35" spans="1:35" s="106" customFormat="1" ht="15.75">
      <c r="A35" s="75" t="s">
        <v>97</v>
      </c>
      <c r="B35" s="76">
        <v>500</v>
      </c>
      <c r="C35" s="27" t="s">
        <v>52</v>
      </c>
      <c r="D35" s="77"/>
      <c r="E35" s="78"/>
      <c r="F35" s="79">
        <v>0.09632</v>
      </c>
      <c r="G35" s="80">
        <f t="shared" si="0"/>
        <v>1.8300800000000002</v>
      </c>
      <c r="H35" s="81">
        <f t="shared" si="1"/>
        <v>915.0400000000001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1.8300800000000002</v>
      </c>
      <c r="AH35" s="87">
        <f t="shared" si="11"/>
        <v>0.09632</v>
      </c>
      <c r="AI35" s="85">
        <f>AG35*B35</f>
        <v>915.0400000000001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1"/>
        <v>0.051</v>
      </c>
      <c r="AI36" s="85">
        <f t="shared" si="12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57.05</v>
      </c>
      <c r="E37" s="76">
        <f>SUMPRODUCT(E28:E36,$B$28:$B$36)</f>
        <v>34.35</v>
      </c>
      <c r="F37" s="93">
        <f>SUMPRODUCT(F28:F36,$B$28:$B$36)</f>
        <v>88.09100000000001</v>
      </c>
      <c r="G37" s="94"/>
      <c r="H37" s="95">
        <f>SUM(H28:H36)</f>
        <v>3410.3289999999997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96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SUM(AG28:AG33,AG34:AG36)</f>
        <v>6.979080000000001</v>
      </c>
      <c r="AH37" s="77"/>
      <c r="AI37" s="97">
        <f>SUM(AI28:AI36)</f>
        <v>3410.3289999999997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122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24" t="s">
        <v>61</v>
      </c>
      <c r="W39" s="124"/>
      <c r="X39" s="124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3410.3289999999997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24"/>
      <c r="W40" s="124"/>
      <c r="X40" s="124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107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A16">
      <selection activeCell="K29" sqref="K29"/>
    </sheetView>
  </sheetViews>
  <sheetFormatPr defaultColWidth="9.140625" defaultRowHeight="15"/>
  <cols>
    <col min="1" max="1" width="25.57421875" style="0" customWidth="1"/>
    <col min="2" max="2" width="6.8515625" style="0" customWidth="1"/>
    <col min="3" max="3" width="3.00390625" style="0" customWidth="1"/>
    <col min="4" max="4" width="5.7109375" style="0" customWidth="1"/>
    <col min="5" max="5" width="5.140625" style="0" customWidth="1"/>
    <col min="6" max="6" width="11.00390625" style="0" customWidth="1"/>
    <col min="7" max="7" width="6.7109375" style="0" customWidth="1"/>
    <col min="8" max="8" width="9.00390625" style="0" customWidth="1"/>
    <col min="9" max="9" width="5.57421875" style="0" customWidth="1"/>
    <col min="10" max="10" width="7.0039062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88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46" t="s">
        <v>2</v>
      </c>
      <c r="B6" s="146"/>
      <c r="C6" s="146"/>
      <c r="D6" s="147"/>
      <c r="E6" s="145" t="s">
        <v>3</v>
      </c>
      <c r="F6" s="146"/>
      <c r="G6" s="147"/>
      <c r="H6" s="145" t="s">
        <v>4</v>
      </c>
      <c r="I6" s="146"/>
      <c r="J6" s="147"/>
      <c r="K6" s="184" t="s">
        <v>5</v>
      </c>
      <c r="L6" s="185"/>
      <c r="M6" s="184" t="s">
        <v>6</v>
      </c>
      <c r="N6" s="190"/>
      <c r="O6" s="185"/>
      <c r="P6" s="193" t="s">
        <v>7</v>
      </c>
      <c r="Q6" s="194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5" t="s">
        <v>8</v>
      </c>
      <c r="AH6" s="176"/>
      <c r="AI6" s="177"/>
    </row>
    <row r="7" spans="1:35" ht="15">
      <c r="A7" s="159" t="s">
        <v>9</v>
      </c>
      <c r="B7" s="159"/>
      <c r="C7" s="159"/>
      <c r="D7" s="160"/>
      <c r="E7" s="178" t="s">
        <v>10</v>
      </c>
      <c r="F7" s="179"/>
      <c r="G7" s="180"/>
      <c r="H7" s="178" t="s">
        <v>11</v>
      </c>
      <c r="I7" s="179"/>
      <c r="J7" s="180"/>
      <c r="K7" s="186"/>
      <c r="L7" s="187"/>
      <c r="M7" s="186"/>
      <c r="N7" s="191"/>
      <c r="O7" s="187"/>
      <c r="P7" s="195"/>
      <c r="Q7" s="196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81" t="s">
        <v>13</v>
      </c>
      <c r="AH7" s="182"/>
      <c r="AI7" s="183"/>
    </row>
    <row r="8" spans="1:35" ht="15">
      <c r="A8" s="8" t="s">
        <v>14</v>
      </c>
      <c r="B8" s="145" t="s">
        <v>15</v>
      </c>
      <c r="C8" s="146"/>
      <c r="D8" s="147"/>
      <c r="E8" s="178" t="s">
        <v>16</v>
      </c>
      <c r="F8" s="179"/>
      <c r="G8" s="180"/>
      <c r="H8" s="178" t="s">
        <v>17</v>
      </c>
      <c r="I8" s="179"/>
      <c r="J8" s="180"/>
      <c r="K8" s="186"/>
      <c r="L8" s="187"/>
      <c r="M8" s="186"/>
      <c r="N8" s="191"/>
      <c r="O8" s="187"/>
      <c r="P8" s="195"/>
      <c r="Q8" s="196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78" t="s">
        <v>19</v>
      </c>
      <c r="C9" s="124"/>
      <c r="D9" s="180"/>
      <c r="E9" s="178" t="s">
        <v>20</v>
      </c>
      <c r="F9" s="179"/>
      <c r="G9" s="180"/>
      <c r="H9" s="178" t="s">
        <v>21</v>
      </c>
      <c r="I9" s="179"/>
      <c r="J9" s="180"/>
      <c r="K9" s="186"/>
      <c r="L9" s="187"/>
      <c r="M9" s="186"/>
      <c r="N9" s="191"/>
      <c r="O9" s="187"/>
      <c r="P9" s="195"/>
      <c r="Q9" s="196"/>
      <c r="R9" s="1"/>
      <c r="S9" s="2"/>
      <c r="T9" s="2"/>
      <c r="U9" s="2"/>
      <c r="V9" s="6" t="str">
        <f>A4</f>
        <v>" 13 " октября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58" t="s">
        <v>23</v>
      </c>
      <c r="C10" s="159"/>
      <c r="D10" s="160"/>
      <c r="E10" s="16"/>
      <c r="F10" s="1"/>
      <c r="G10" s="15"/>
      <c r="H10" s="1"/>
      <c r="I10" s="1"/>
      <c r="J10" s="15"/>
      <c r="K10" s="188"/>
      <c r="L10" s="189"/>
      <c r="M10" s="188"/>
      <c r="N10" s="192"/>
      <c r="O10" s="189"/>
      <c r="P10" s="197"/>
      <c r="Q10" s="19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72">
        <v>4</v>
      </c>
      <c r="I11" s="173"/>
      <c r="J11" s="174"/>
      <c r="K11" s="172">
        <v>5</v>
      </c>
      <c r="L11" s="174"/>
      <c r="M11" s="172">
        <v>6</v>
      </c>
      <c r="N11" s="173"/>
      <c r="O11" s="174"/>
      <c r="P11" s="172">
        <v>7</v>
      </c>
      <c r="Q11" s="174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58"/>
      <c r="F12" s="159"/>
      <c r="G12" s="160"/>
      <c r="H12" s="158">
        <f>Y26</f>
        <v>0</v>
      </c>
      <c r="I12" s="159"/>
      <c r="J12" s="160"/>
      <c r="K12" s="123"/>
      <c r="L12" s="123"/>
      <c r="M12" s="170">
        <f>AB38</f>
        <v>0</v>
      </c>
      <c r="N12" s="170"/>
      <c r="O12" s="170"/>
      <c r="P12" s="170">
        <f>ROUND(IF(M12=0,0,M12/H12),2)</f>
        <v>0</v>
      </c>
      <c r="Q12" s="17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58">
        <v>179.55</v>
      </c>
      <c r="F13" s="159"/>
      <c r="G13" s="160"/>
      <c r="H13" s="158">
        <v>19</v>
      </c>
      <c r="I13" s="159"/>
      <c r="J13" s="160"/>
      <c r="K13" s="123">
        <f>H13*E13</f>
        <v>3411.4500000000003</v>
      </c>
      <c r="L13" s="123"/>
      <c r="M13" s="170">
        <f>H38</f>
        <v>3411.0276299999996</v>
      </c>
      <c r="N13" s="170"/>
      <c r="O13" s="170"/>
      <c r="P13" s="170">
        <f>ROUND(IF(M13=0,0,M13/H13),2)</f>
        <v>179.53</v>
      </c>
      <c r="Q13" s="17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42"/>
      <c r="F14" s="143"/>
      <c r="G14" s="144"/>
      <c r="H14" s="142">
        <v>0</v>
      </c>
      <c r="I14" s="143"/>
      <c r="J14" s="144"/>
      <c r="K14" s="123">
        <f>H14*E14</f>
        <v>0</v>
      </c>
      <c r="L14" s="123"/>
      <c r="M14" s="167">
        <f>O38</f>
        <v>0</v>
      </c>
      <c r="N14" s="167"/>
      <c r="O14" s="167"/>
      <c r="P14" s="167">
        <f>ROUND(IF(M14=0,0,M14/H14),2)</f>
        <v>0</v>
      </c>
      <c r="Q14" s="168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42">
        <v>0</v>
      </c>
      <c r="I15" s="143"/>
      <c r="J15" s="144"/>
      <c r="K15" s="166"/>
      <c r="L15" s="166"/>
      <c r="M15" s="167">
        <f>X38</f>
        <v>0</v>
      </c>
      <c r="N15" s="166"/>
      <c r="O15" s="166"/>
      <c r="P15" s="167">
        <f>ROUND(IF(M15=0,0,M15/H15),2)</f>
        <v>0</v>
      </c>
      <c r="Q15" s="168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45">
        <f>P26</f>
        <v>0</v>
      </c>
      <c r="I16" s="146"/>
      <c r="J16" s="147"/>
      <c r="K16" s="166"/>
      <c r="L16" s="166"/>
      <c r="M16" s="169">
        <f>S38</f>
        <v>0</v>
      </c>
      <c r="N16" s="143"/>
      <c r="O16" s="144"/>
      <c r="P16" s="167">
        <f>ROUND(IF(M16=0,0,M16/H16),2)</f>
        <v>0</v>
      </c>
      <c r="Q16" s="168"/>
      <c r="R16" s="1"/>
      <c r="S16" s="2"/>
      <c r="T16" s="2" t="s">
        <v>106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42"/>
      <c r="C17" s="143"/>
      <c r="D17" s="144"/>
      <c r="E17" s="142"/>
      <c r="F17" s="143"/>
      <c r="G17" s="144"/>
      <c r="H17" s="142" t="s">
        <v>31</v>
      </c>
      <c r="I17" s="143"/>
      <c r="J17" s="144"/>
      <c r="K17" s="161">
        <f>SUM(K13:L16)</f>
        <v>3411.4500000000003</v>
      </c>
      <c r="L17" s="162"/>
      <c r="M17" s="163">
        <f>SUM(M12:O16)</f>
        <v>3411.0276299999996</v>
      </c>
      <c r="N17" s="161"/>
      <c r="O17" s="162"/>
      <c r="P17" s="164">
        <f>SUM(P12:Q16)</f>
        <v>179.53</v>
      </c>
      <c r="Q17" s="165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39" t="s">
        <v>33</v>
      </c>
      <c r="D19" s="142" t="s">
        <v>34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5" t="s">
        <v>35</v>
      </c>
      <c r="AH19" s="146"/>
      <c r="AI19" s="147"/>
    </row>
    <row r="20" spans="1:35" ht="15">
      <c r="A20" s="8"/>
      <c r="B20" s="41"/>
      <c r="C20" s="140"/>
      <c r="D20" s="148" t="s">
        <v>36</v>
      </c>
      <c r="E20" s="149"/>
      <c r="F20" s="149"/>
      <c r="G20" s="149"/>
      <c r="H20" s="150"/>
      <c r="I20" s="155" t="s">
        <v>37</v>
      </c>
      <c r="J20" s="155"/>
      <c r="K20" s="155"/>
      <c r="L20" s="155"/>
      <c r="M20" s="155"/>
      <c r="N20" s="155"/>
      <c r="O20" s="155"/>
      <c r="P20" s="148" t="s">
        <v>86</v>
      </c>
      <c r="Q20" s="149"/>
      <c r="R20" s="149"/>
      <c r="S20" s="150"/>
      <c r="T20" s="155" t="s">
        <v>87</v>
      </c>
      <c r="U20" s="155"/>
      <c r="V20" s="155"/>
      <c r="W20" s="155"/>
      <c r="X20" s="155"/>
      <c r="Y20" s="148" t="s">
        <v>38</v>
      </c>
      <c r="Z20" s="149"/>
      <c r="AA20" s="149"/>
      <c r="AB20" s="150"/>
      <c r="AC20" s="42"/>
      <c r="AD20" s="43"/>
      <c r="AE20" s="43"/>
      <c r="AF20" s="44"/>
      <c r="AG20" s="158" t="s">
        <v>39</v>
      </c>
      <c r="AH20" s="159"/>
      <c r="AI20" s="160"/>
    </row>
    <row r="21" spans="1:35" ht="15">
      <c r="A21" s="11"/>
      <c r="B21" s="45"/>
      <c r="C21" s="140"/>
      <c r="D21" s="151"/>
      <c r="E21" s="152"/>
      <c r="F21" s="152"/>
      <c r="G21" s="153"/>
      <c r="H21" s="154"/>
      <c r="I21" s="155"/>
      <c r="J21" s="155"/>
      <c r="K21" s="155"/>
      <c r="L21" s="155"/>
      <c r="M21" s="155"/>
      <c r="N21" s="156"/>
      <c r="O21" s="156"/>
      <c r="P21" s="151"/>
      <c r="Q21" s="152"/>
      <c r="R21" s="153"/>
      <c r="S21" s="154"/>
      <c r="T21" s="155"/>
      <c r="U21" s="155"/>
      <c r="V21" s="155"/>
      <c r="W21" s="156"/>
      <c r="X21" s="156"/>
      <c r="Y21" s="157"/>
      <c r="Z21" s="153"/>
      <c r="AA21" s="153"/>
      <c r="AB21" s="154"/>
      <c r="AC21" s="46"/>
      <c r="AD21" s="47"/>
      <c r="AE21" s="47"/>
      <c r="AF21" s="48"/>
      <c r="AG21" s="145" t="s">
        <v>40</v>
      </c>
      <c r="AH21" s="146"/>
      <c r="AI21" s="147"/>
    </row>
    <row r="22" spans="1:35" ht="15">
      <c r="A22" s="11" t="s">
        <v>41</v>
      </c>
      <c r="B22" s="45" t="s">
        <v>42</v>
      </c>
      <c r="C22" s="140"/>
      <c r="D22" s="130" t="s">
        <v>83</v>
      </c>
      <c r="E22" s="117" t="s">
        <v>99</v>
      </c>
      <c r="F22" s="136" t="s">
        <v>148</v>
      </c>
      <c r="G22" s="133" t="s">
        <v>43</v>
      </c>
      <c r="H22" s="114" t="s">
        <v>42</v>
      </c>
      <c r="I22" s="130"/>
      <c r="J22" s="117"/>
      <c r="K22" s="117"/>
      <c r="L22" s="117"/>
      <c r="M22" s="125"/>
      <c r="N22" s="133" t="s">
        <v>43</v>
      </c>
      <c r="O22" s="114" t="s">
        <v>42</v>
      </c>
      <c r="P22" s="130"/>
      <c r="Q22" s="125"/>
      <c r="R22" s="133" t="s">
        <v>44</v>
      </c>
      <c r="S22" s="114" t="s">
        <v>42</v>
      </c>
      <c r="T22" s="117"/>
      <c r="U22" s="117"/>
      <c r="V22" s="125"/>
      <c r="W22" s="128" t="s">
        <v>44</v>
      </c>
      <c r="X22" s="129" t="s">
        <v>42</v>
      </c>
      <c r="Y22" s="130"/>
      <c r="Z22" s="125"/>
      <c r="AA22" s="133" t="s">
        <v>43</v>
      </c>
      <c r="AB22" s="114" t="s">
        <v>42</v>
      </c>
      <c r="AC22" s="49"/>
      <c r="AD22" s="49"/>
      <c r="AE22" s="49"/>
      <c r="AF22" s="117"/>
      <c r="AG22" s="50"/>
      <c r="AH22" s="50"/>
      <c r="AI22" s="50"/>
    </row>
    <row r="23" spans="1:35" ht="35.25" customHeight="1">
      <c r="A23" s="11"/>
      <c r="B23" s="45"/>
      <c r="C23" s="140"/>
      <c r="D23" s="131"/>
      <c r="E23" s="118"/>
      <c r="F23" s="137"/>
      <c r="G23" s="134"/>
      <c r="H23" s="115"/>
      <c r="I23" s="131"/>
      <c r="J23" s="118"/>
      <c r="K23" s="118"/>
      <c r="L23" s="118"/>
      <c r="M23" s="126"/>
      <c r="N23" s="134"/>
      <c r="O23" s="115"/>
      <c r="P23" s="131"/>
      <c r="Q23" s="126"/>
      <c r="R23" s="134"/>
      <c r="S23" s="115"/>
      <c r="T23" s="118"/>
      <c r="U23" s="118"/>
      <c r="V23" s="126"/>
      <c r="W23" s="128"/>
      <c r="X23" s="129"/>
      <c r="Y23" s="131"/>
      <c r="Z23" s="126"/>
      <c r="AA23" s="134"/>
      <c r="AB23" s="115"/>
      <c r="AC23" s="49"/>
      <c r="AD23" s="49"/>
      <c r="AE23" s="49"/>
      <c r="AF23" s="118"/>
      <c r="AG23" s="120" t="s">
        <v>45</v>
      </c>
      <c r="AH23" s="120" t="s">
        <v>46</v>
      </c>
      <c r="AI23" s="122" t="s">
        <v>47</v>
      </c>
    </row>
    <row r="24" spans="1:35" ht="55.5" customHeight="1">
      <c r="A24" s="48"/>
      <c r="B24" s="51"/>
      <c r="C24" s="141"/>
      <c r="D24" s="132"/>
      <c r="E24" s="119"/>
      <c r="F24" s="138"/>
      <c r="G24" s="135"/>
      <c r="H24" s="116"/>
      <c r="I24" s="132"/>
      <c r="J24" s="119"/>
      <c r="K24" s="119"/>
      <c r="L24" s="119"/>
      <c r="M24" s="127"/>
      <c r="N24" s="135"/>
      <c r="O24" s="116"/>
      <c r="P24" s="132"/>
      <c r="Q24" s="127"/>
      <c r="R24" s="135"/>
      <c r="S24" s="116"/>
      <c r="T24" s="119"/>
      <c r="U24" s="119"/>
      <c r="V24" s="127"/>
      <c r="W24" s="128"/>
      <c r="X24" s="129"/>
      <c r="Y24" s="132"/>
      <c r="Z24" s="127"/>
      <c r="AA24" s="135"/>
      <c r="AB24" s="116"/>
      <c r="AC24" s="52"/>
      <c r="AD24" s="52"/>
      <c r="AE24" s="52"/>
      <c r="AF24" s="119"/>
      <c r="AG24" s="121"/>
      <c r="AH24" s="121"/>
      <c r="AI24" s="123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126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>
        <v>0.01</v>
      </c>
      <c r="G28" s="80">
        <f>SUM(D28:F28)*$D$26</f>
        <v>0.76</v>
      </c>
      <c r="H28" s="81">
        <f>G28*B28</f>
        <v>836</v>
      </c>
      <c r="I28" s="78"/>
      <c r="J28" s="78"/>
      <c r="K28" s="78"/>
      <c r="L28" s="78"/>
      <c r="M28" s="79"/>
      <c r="N28" s="80">
        <f>SUM(I28:M28)*$I$26</f>
        <v>0</v>
      </c>
      <c r="O28" s="81">
        <f>N28*B28</f>
        <v>0</v>
      </c>
      <c r="P28" s="78"/>
      <c r="Q28" s="79"/>
      <c r="R28" s="82">
        <f>SUM(P28:Q28)*$P$26</f>
        <v>0</v>
      </c>
      <c r="S28" s="81">
        <f>R28*B28</f>
        <v>0</v>
      </c>
      <c r="T28" s="78"/>
      <c r="U28" s="78"/>
      <c r="V28" s="79"/>
      <c r="W28" s="82">
        <f>SUM(T28:V28)*$T$26</f>
        <v>0</v>
      </c>
      <c r="X28" s="81">
        <f>W28*B28</f>
        <v>0</v>
      </c>
      <c r="Y28" s="78"/>
      <c r="Z28" s="79"/>
      <c r="AA28" s="82">
        <f>SUM(Y28:Z28)*$Y$26</f>
        <v>0</v>
      </c>
      <c r="AB28" s="83">
        <f>AA28*B28</f>
        <v>0</v>
      </c>
      <c r="AC28" s="84"/>
      <c r="AD28" s="84"/>
      <c r="AE28" s="85"/>
      <c r="AF28" s="85"/>
      <c r="AG28" s="86">
        <f>G28+N28+R28+W28+AA28</f>
        <v>0.76</v>
      </c>
      <c r="AH28" s="87">
        <f>AG28/19</f>
        <v>0.04</v>
      </c>
      <c r="AI28" s="85">
        <f>AG28*B28</f>
        <v>836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0.011</v>
      </c>
      <c r="E29" s="78"/>
      <c r="F29" s="79">
        <v>0.01</v>
      </c>
      <c r="G29" s="80">
        <f aca="true" t="shared" si="0" ref="G29:G37">SUM(D29:F29)*$D$26</f>
        <v>0.39899999999999997</v>
      </c>
      <c r="H29" s="81">
        <f aca="true" t="shared" si="1" ref="H29:H37">G29*B29</f>
        <v>598.5</v>
      </c>
      <c r="I29" s="78"/>
      <c r="J29" s="78"/>
      <c r="K29" s="78"/>
      <c r="L29" s="78"/>
      <c r="M29" s="79"/>
      <c r="N29" s="80">
        <f aca="true" t="shared" si="2" ref="N29:N37">SUM(I29:M29)*$I$26</f>
        <v>0</v>
      </c>
      <c r="O29" s="81">
        <f aca="true" t="shared" si="3" ref="O29:O37">N29*B29</f>
        <v>0</v>
      </c>
      <c r="P29" s="78"/>
      <c r="Q29" s="79"/>
      <c r="R29" s="82">
        <f aca="true" t="shared" si="4" ref="R29:R37">SUM(P29:Q29)*$P$26</f>
        <v>0</v>
      </c>
      <c r="S29" s="81">
        <f aca="true" t="shared" si="5" ref="S29:S37">R29*B29</f>
        <v>0</v>
      </c>
      <c r="T29" s="78"/>
      <c r="U29" s="78"/>
      <c r="V29" s="79"/>
      <c r="W29" s="82">
        <f aca="true" t="shared" si="6" ref="W29:W37">SUM(T29:V29)*$T$26</f>
        <v>0</v>
      </c>
      <c r="X29" s="81">
        <f aca="true" t="shared" si="7" ref="X29:X37">W29*B29</f>
        <v>0</v>
      </c>
      <c r="Y29" s="78"/>
      <c r="Z29" s="79"/>
      <c r="AA29" s="82">
        <f aca="true" t="shared" si="8" ref="AA29:AA37">SUM(Y29:Z29)*$Y$26</f>
        <v>0</v>
      </c>
      <c r="AB29" s="83">
        <f aca="true" t="shared" si="9" ref="AB29:AB37">AA29*B29</f>
        <v>0</v>
      </c>
      <c r="AC29" s="84"/>
      <c r="AD29" s="84"/>
      <c r="AE29" s="85"/>
      <c r="AF29" s="85"/>
      <c r="AG29" s="86">
        <f aca="true" t="shared" si="10" ref="AG29:AG37">G29+N29+R29+W29+AA29</f>
        <v>0.39899999999999997</v>
      </c>
      <c r="AH29" s="87">
        <f aca="true" t="shared" si="11" ref="AH29:AH37">AG29/19</f>
        <v>0.020999999999999998</v>
      </c>
      <c r="AI29" s="85">
        <f aca="true" t="shared" si="12" ref="AI29:AI37">AG29*B29</f>
        <v>598.5</v>
      </c>
    </row>
    <row r="30" spans="1:35" ht="15" customHeight="1">
      <c r="A30" s="75" t="s">
        <v>54</v>
      </c>
      <c r="B30" s="76">
        <v>150</v>
      </c>
      <c r="C30" s="27" t="s">
        <v>52</v>
      </c>
      <c r="D30" s="77">
        <v>0.008</v>
      </c>
      <c r="E30" s="78">
        <v>0.008</v>
      </c>
      <c r="F30" s="79">
        <v>0.007</v>
      </c>
      <c r="G30" s="80">
        <f t="shared" si="0"/>
        <v>0.437</v>
      </c>
      <c r="H30" s="81">
        <f t="shared" si="1"/>
        <v>65.55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0.437</v>
      </c>
      <c r="AH30" s="87">
        <f t="shared" si="11"/>
        <v>0.023</v>
      </c>
      <c r="AI30" s="85">
        <f t="shared" si="12"/>
        <v>65.55</v>
      </c>
    </row>
    <row r="31" spans="1:35" ht="15.75">
      <c r="A31" s="75" t="s">
        <v>85</v>
      </c>
      <c r="B31" s="76">
        <v>165</v>
      </c>
      <c r="C31" s="27" t="s">
        <v>52</v>
      </c>
      <c r="D31" s="77">
        <v>0.04</v>
      </c>
      <c r="E31" s="78"/>
      <c r="F31" s="79"/>
      <c r="G31" s="80">
        <f t="shared" si="0"/>
        <v>0.76</v>
      </c>
      <c r="H31" s="81">
        <f t="shared" si="1"/>
        <v>125.4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0.76</v>
      </c>
      <c r="AH31" s="87">
        <f t="shared" si="11"/>
        <v>0.04</v>
      </c>
      <c r="AI31" s="85">
        <f t="shared" si="12"/>
        <v>125.4</v>
      </c>
    </row>
    <row r="32" spans="1:35" s="106" customFormat="1" ht="15.75">
      <c r="A32" s="75" t="s">
        <v>55</v>
      </c>
      <c r="B32" s="76">
        <v>1850</v>
      </c>
      <c r="C32" s="27" t="s">
        <v>52</v>
      </c>
      <c r="D32" s="77"/>
      <c r="E32" s="78">
        <v>0.002</v>
      </c>
      <c r="F32" s="79"/>
      <c r="G32" s="80">
        <f t="shared" si="0"/>
        <v>0.038</v>
      </c>
      <c r="H32" s="81">
        <f t="shared" si="1"/>
        <v>70.3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105"/>
      <c r="AD32" s="105"/>
      <c r="AE32" s="85"/>
      <c r="AF32" s="85"/>
      <c r="AG32" s="86">
        <f t="shared" si="10"/>
        <v>0.038</v>
      </c>
      <c r="AH32" s="87">
        <f t="shared" si="11"/>
        <v>0.002</v>
      </c>
      <c r="AI32" s="85">
        <f t="shared" si="12"/>
        <v>70.3</v>
      </c>
    </row>
    <row r="33" spans="1:35" s="106" customFormat="1" ht="15.75">
      <c r="A33" s="75" t="s">
        <v>97</v>
      </c>
      <c r="B33" s="76">
        <v>500</v>
      </c>
      <c r="C33" s="27" t="s">
        <v>52</v>
      </c>
      <c r="D33" s="77"/>
      <c r="E33" s="78"/>
      <c r="F33" s="79">
        <v>0.1</v>
      </c>
      <c r="G33" s="80">
        <f t="shared" si="0"/>
        <v>1.9000000000000001</v>
      </c>
      <c r="H33" s="81">
        <f t="shared" si="1"/>
        <v>950.0000000000001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105"/>
      <c r="AD33" s="105"/>
      <c r="AE33" s="85"/>
      <c r="AF33" s="85"/>
      <c r="AG33" s="86">
        <f t="shared" si="10"/>
        <v>1.9000000000000001</v>
      </c>
      <c r="AH33" s="87">
        <f t="shared" si="11"/>
        <v>0.1</v>
      </c>
      <c r="AI33" s="85">
        <f>AG33*B33</f>
        <v>950.0000000000001</v>
      </c>
    </row>
    <row r="34" spans="1:35" ht="15.75">
      <c r="A34" s="75" t="s">
        <v>120</v>
      </c>
      <c r="B34" s="76">
        <v>120</v>
      </c>
      <c r="C34" s="27" t="s">
        <v>52</v>
      </c>
      <c r="D34" s="77"/>
      <c r="E34" s="78"/>
      <c r="F34" s="79">
        <v>0.12</v>
      </c>
      <c r="G34" s="80">
        <f t="shared" si="0"/>
        <v>2.28</v>
      </c>
      <c r="H34" s="81">
        <f t="shared" si="1"/>
        <v>273.59999999999997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/>
      <c r="Z34" s="79"/>
      <c r="AA34" s="82">
        <f>SUM(Y34:Z34)*$Y$26</f>
        <v>0</v>
      </c>
      <c r="AB34" s="83">
        <f>AA34*B34</f>
        <v>0</v>
      </c>
      <c r="AC34" s="84"/>
      <c r="AD34" s="84"/>
      <c r="AE34" s="85"/>
      <c r="AF34" s="85"/>
      <c r="AG34" s="86">
        <f t="shared" si="10"/>
        <v>2.28</v>
      </c>
      <c r="AH34" s="87">
        <f t="shared" si="11"/>
        <v>0.12</v>
      </c>
      <c r="AI34" s="85">
        <f>AG34*B34</f>
        <v>273.59999999999997</v>
      </c>
    </row>
    <row r="35" spans="1:35" ht="15.75">
      <c r="A35" s="75" t="s">
        <v>121</v>
      </c>
      <c r="B35" s="76">
        <v>800</v>
      </c>
      <c r="C35" s="27" t="s">
        <v>52</v>
      </c>
      <c r="D35" s="77"/>
      <c r="E35" s="78"/>
      <c r="F35" s="79">
        <v>0.005</v>
      </c>
      <c r="G35" s="80">
        <f t="shared" si="0"/>
        <v>0.095</v>
      </c>
      <c r="H35" s="81">
        <f t="shared" si="1"/>
        <v>76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84"/>
      <c r="AD35" s="84"/>
      <c r="AE35" s="85"/>
      <c r="AF35" s="85"/>
      <c r="AG35" s="86">
        <f t="shared" si="10"/>
        <v>0.095</v>
      </c>
      <c r="AH35" s="87">
        <f t="shared" si="11"/>
        <v>0.005</v>
      </c>
      <c r="AI35" s="85">
        <f>AG35*B35</f>
        <v>76</v>
      </c>
    </row>
    <row r="36" spans="1:35" s="106" customFormat="1" ht="15.75">
      <c r="A36" s="75" t="s">
        <v>79</v>
      </c>
      <c r="B36" s="76">
        <v>333.33</v>
      </c>
      <c r="C36" s="27" t="s">
        <v>52</v>
      </c>
      <c r="D36" s="77"/>
      <c r="E36" s="78"/>
      <c r="F36" s="79">
        <v>0.03</v>
      </c>
      <c r="G36" s="80">
        <f t="shared" si="0"/>
        <v>0.57</v>
      </c>
      <c r="H36" s="81">
        <f t="shared" si="1"/>
        <v>189.99809999999997</v>
      </c>
      <c r="I36" s="78"/>
      <c r="J36" s="78"/>
      <c r="K36" s="78"/>
      <c r="L36" s="78"/>
      <c r="M36" s="88"/>
      <c r="N36" s="80">
        <f>SUM(I36:M36)*$I$26</f>
        <v>0</v>
      </c>
      <c r="O36" s="81">
        <f>N36*B36</f>
        <v>0</v>
      </c>
      <c r="P36" s="78"/>
      <c r="Q36" s="79"/>
      <c r="R36" s="82">
        <f>SUM(P36:Q36)*$P$26</f>
        <v>0</v>
      </c>
      <c r="S36" s="81">
        <f>R36*B36</f>
        <v>0</v>
      </c>
      <c r="T36" s="78"/>
      <c r="U36" s="78"/>
      <c r="V36" s="79"/>
      <c r="W36" s="82">
        <f>SUM(T36:V36)*$T$26</f>
        <v>0</v>
      </c>
      <c r="X36" s="81">
        <f>W36*B36</f>
        <v>0</v>
      </c>
      <c r="Y36" s="78"/>
      <c r="Z36" s="79"/>
      <c r="AA36" s="82">
        <f>SUM(Y36:Z36)*$Y$26</f>
        <v>0</v>
      </c>
      <c r="AB36" s="83">
        <f>AA36*B36</f>
        <v>0</v>
      </c>
      <c r="AC36" s="105"/>
      <c r="AD36" s="105"/>
      <c r="AE36" s="85"/>
      <c r="AF36" s="85"/>
      <c r="AG36" s="86">
        <f t="shared" si="10"/>
        <v>0.57</v>
      </c>
      <c r="AH36" s="87">
        <f t="shared" si="11"/>
        <v>0.03</v>
      </c>
      <c r="AI36" s="85">
        <f>AG36*B36</f>
        <v>189.99809999999997</v>
      </c>
    </row>
    <row r="37" spans="1:35" ht="15.75">
      <c r="A37" s="89" t="s">
        <v>56</v>
      </c>
      <c r="B37" s="76">
        <v>281</v>
      </c>
      <c r="C37" s="27" t="s">
        <v>52</v>
      </c>
      <c r="D37" s="78"/>
      <c r="E37" s="78"/>
      <c r="F37" s="79">
        <v>0.04227</v>
      </c>
      <c r="G37" s="80">
        <f t="shared" si="0"/>
        <v>0.80313</v>
      </c>
      <c r="H37" s="81">
        <f t="shared" si="1"/>
        <v>225.67953</v>
      </c>
      <c r="I37" s="78"/>
      <c r="J37" s="78"/>
      <c r="K37" s="78"/>
      <c r="L37" s="78"/>
      <c r="M37" s="79"/>
      <c r="N37" s="80">
        <f t="shared" si="2"/>
        <v>0</v>
      </c>
      <c r="O37" s="81">
        <f t="shared" si="3"/>
        <v>0</v>
      </c>
      <c r="P37" s="78"/>
      <c r="Q37" s="79"/>
      <c r="R37" s="82">
        <f t="shared" si="4"/>
        <v>0</v>
      </c>
      <c r="S37" s="81">
        <f t="shared" si="5"/>
        <v>0</v>
      </c>
      <c r="T37" s="78"/>
      <c r="U37" s="85"/>
      <c r="V37" s="79"/>
      <c r="W37" s="82">
        <f t="shared" si="6"/>
        <v>0</v>
      </c>
      <c r="X37" s="81">
        <f t="shared" si="7"/>
        <v>0</v>
      </c>
      <c r="Y37" s="78"/>
      <c r="Z37" s="79"/>
      <c r="AA37" s="82">
        <f t="shared" si="8"/>
        <v>0</v>
      </c>
      <c r="AB37" s="83">
        <f t="shared" si="9"/>
        <v>0</v>
      </c>
      <c r="AC37" s="84"/>
      <c r="AD37" s="84"/>
      <c r="AE37" s="85"/>
      <c r="AF37" s="85"/>
      <c r="AG37" s="86">
        <f t="shared" si="10"/>
        <v>0.80313</v>
      </c>
      <c r="AH37" s="87">
        <f t="shared" si="11"/>
        <v>0.04227</v>
      </c>
      <c r="AI37" s="85">
        <f t="shared" si="12"/>
        <v>225.67953</v>
      </c>
    </row>
    <row r="38" spans="1:35" ht="15">
      <c r="A38" s="91" t="s">
        <v>58</v>
      </c>
      <c r="B38" s="92"/>
      <c r="C38" s="38"/>
      <c r="D38" s="76">
        <f>SUMPRODUCT(D28:D37,$B$28:$B$37)</f>
        <v>57.300000000000004</v>
      </c>
      <c r="E38" s="76">
        <f>SUMPRODUCT(E28:E37,$B$28:$B$37)</f>
        <v>4.9</v>
      </c>
      <c r="F38" s="93">
        <f>SUMPRODUCT(F28:F37,$B$28:$B$37)</f>
        <v>117.32776999999999</v>
      </c>
      <c r="G38" s="94"/>
      <c r="H38" s="95">
        <f>SUM(H28:H37)</f>
        <v>3411.0276299999996</v>
      </c>
      <c r="I38" s="76">
        <f>SUMPRODUCT(I28:I37,$B$28:$B$37)</f>
        <v>0</v>
      </c>
      <c r="J38" s="76">
        <f>SUMPRODUCT(J28:J37,$B$28:$B$37)</f>
        <v>0</v>
      </c>
      <c r="K38" s="76">
        <f>SUMPRODUCT(K28:K37,$B$28:$B$37)</f>
        <v>0</v>
      </c>
      <c r="L38" s="76">
        <f>SUMPRODUCT(L28:L37,$B$28:$B$37)</f>
        <v>0</v>
      </c>
      <c r="M38" s="76">
        <f>SUMPRODUCT(M28:M37,$B$28:$B$37)</f>
        <v>0</v>
      </c>
      <c r="N38" s="96"/>
      <c r="O38" s="95">
        <f>SUM(O28:O37)</f>
        <v>0</v>
      </c>
      <c r="P38" s="76">
        <f>SUMPRODUCT(P29:P37,$B$29:$B$37)</f>
        <v>0</v>
      </c>
      <c r="Q38" s="93">
        <f>SUMPRODUCT(Q29:Q37,$B$29:$B$37)</f>
        <v>0</v>
      </c>
      <c r="R38" s="94"/>
      <c r="S38" s="95">
        <f>SUM(S28:S37)</f>
        <v>0</v>
      </c>
      <c r="T38" s="93">
        <f>SUMPRODUCT(T29:T37,$B$29:$B$37)</f>
        <v>0</v>
      </c>
      <c r="U38" s="93">
        <f>SUMPRODUCT(U29:U37,$B$29:$B$37)</f>
        <v>0</v>
      </c>
      <c r="V38" s="93">
        <f>SUMPRODUCT(V29:V37,$B$29:$B$37)</f>
        <v>0</v>
      </c>
      <c r="W38" s="94"/>
      <c r="X38" s="95">
        <f>SUM(X28:X37)</f>
        <v>0</v>
      </c>
      <c r="Y38" s="76">
        <f>SUMPRODUCT(Y28:Y37,$B$28:$B$37)</f>
        <v>0</v>
      </c>
      <c r="Z38" s="93">
        <f>SUM(Z37:Z37)</f>
        <v>0</v>
      </c>
      <c r="AA38" s="94"/>
      <c r="AB38" s="95">
        <f>SUM(AB29:AB37)</f>
        <v>0</v>
      </c>
      <c r="AC38" s="38"/>
      <c r="AD38" s="38"/>
      <c r="AE38" s="38"/>
      <c r="AF38" s="38"/>
      <c r="AG38" s="77">
        <f>SUM(AG28:AG34,AG35:AG37)</f>
        <v>8.04213</v>
      </c>
      <c r="AH38" s="77"/>
      <c r="AI38" s="97">
        <f>SUM(AI28:AI37)</f>
        <v>3411.0276299999996</v>
      </c>
    </row>
    <row r="39" spans="1:35" ht="15">
      <c r="A39" s="98"/>
      <c r="B39" s="99"/>
      <c r="C39" s="1"/>
      <c r="D39" s="1"/>
      <c r="E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00"/>
      <c r="R39" s="1"/>
      <c r="S39" s="1"/>
      <c r="T39" s="10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02"/>
    </row>
    <row r="40" spans="1:35" ht="15">
      <c r="A40" s="103" t="s">
        <v>59</v>
      </c>
      <c r="B40" s="2"/>
      <c r="C40" s="2"/>
      <c r="D40" s="2"/>
      <c r="E40" s="2"/>
      <c r="F40" s="2"/>
      <c r="G40" s="2"/>
      <c r="H40" s="3"/>
      <c r="I40" s="4"/>
      <c r="J40" s="2"/>
      <c r="K40" s="103" t="s">
        <v>122</v>
      </c>
      <c r="L40" s="100"/>
      <c r="M40" s="2"/>
      <c r="N40" s="2"/>
      <c r="O40" s="2"/>
      <c r="P40" s="2"/>
      <c r="Q40" s="2"/>
      <c r="R40" s="2"/>
      <c r="S40" s="2"/>
      <c r="T40" s="1"/>
      <c r="U40" s="2"/>
      <c r="V40" s="124" t="s">
        <v>61</v>
      </c>
      <c r="W40" s="124"/>
      <c r="X40" s="124"/>
      <c r="Y40" s="2"/>
      <c r="Z40" s="2"/>
      <c r="AA40" s="2"/>
      <c r="AB40" s="2"/>
      <c r="AC40" s="2"/>
      <c r="AD40" s="2"/>
      <c r="AE40" s="2"/>
      <c r="AF40" s="2"/>
      <c r="AG40" s="2" t="s">
        <v>62</v>
      </c>
      <c r="AH40" s="2"/>
      <c r="AI40" s="104">
        <f>H38+O38+S38+X38+AB38</f>
        <v>3411.0276299999996</v>
      </c>
    </row>
    <row r="41" spans="1:35" ht="15">
      <c r="A41" s="103" t="s">
        <v>63</v>
      </c>
      <c r="B41" s="2"/>
      <c r="C41" s="2"/>
      <c r="D41" s="2"/>
      <c r="E41" s="2"/>
      <c r="F41" s="2"/>
      <c r="G41" s="103" t="s">
        <v>98</v>
      </c>
      <c r="H41" s="2"/>
      <c r="I41" s="2"/>
      <c r="J41" s="100"/>
      <c r="K41" s="103" t="s">
        <v>64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124"/>
      <c r="W41" s="124"/>
      <c r="X41" s="124"/>
      <c r="Y41" s="7" t="s">
        <v>65</v>
      </c>
      <c r="Z41" s="7"/>
      <c r="AA41" s="7"/>
      <c r="AB41" s="2"/>
      <c r="AC41" s="7"/>
      <c r="AD41" s="7"/>
      <c r="AE41" s="7"/>
      <c r="AF41" s="2"/>
      <c r="AG41" s="7"/>
      <c r="AH41" s="7"/>
      <c r="AI41" s="7"/>
    </row>
    <row r="42" spans="1:3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03" t="s">
        <v>107</v>
      </c>
      <c r="L42" s="2"/>
      <c r="M42" s="2"/>
      <c r="N42" s="6"/>
      <c r="O42" s="2"/>
      <c r="P42" s="2"/>
      <c r="Q42" s="2"/>
      <c r="R42" s="2"/>
      <c r="S42" s="2"/>
      <c r="T42" s="2"/>
      <c r="U42" s="2"/>
      <c r="V42" s="2" t="s">
        <v>66</v>
      </c>
      <c r="W42" s="2"/>
      <c r="X42" s="2"/>
      <c r="Y42" s="103" t="s">
        <v>67</v>
      </c>
      <c r="Z42" s="2"/>
      <c r="AA42" s="2"/>
      <c r="AB42" s="2"/>
      <c r="AC42" s="103" t="s">
        <v>68</v>
      </c>
      <c r="AD42" s="2"/>
      <c r="AE42" s="2"/>
      <c r="AF42" s="2"/>
      <c r="AG42" s="103" t="s">
        <v>69</v>
      </c>
      <c r="AH42" s="3"/>
      <c r="AI42" s="2"/>
    </row>
    <row r="43" spans="1:35" ht="15">
      <c r="A43" s="10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103" t="s">
        <v>71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">
      <c r="A44" s="103" t="s">
        <v>72</v>
      </c>
      <c r="B44" s="2"/>
      <c r="C44" s="2"/>
      <c r="D44" s="2"/>
      <c r="E44" s="2"/>
      <c r="F44" s="2"/>
      <c r="G44" s="2"/>
      <c r="H44" s="2"/>
      <c r="I44" s="2"/>
      <c r="J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40:X41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2022-11-07T02:10:14Z</dcterms:modified>
  <cp:category/>
  <cp:version/>
  <cp:contentType/>
  <cp:contentStatus/>
</cp:coreProperties>
</file>