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04" firstSheet="9" activeTab="19"/>
  </bookViews>
  <sheets>
    <sheet name="01,12,2022" sheetId="1" r:id="rId1"/>
    <sheet name="02,12,2022" sheetId="2" r:id="rId2"/>
    <sheet name="05,12,2022" sheetId="3" r:id="rId3"/>
    <sheet name="06,12,2022" sheetId="4" r:id="rId4"/>
    <sheet name="07,12,2022" sheetId="5" r:id="rId5"/>
    <sheet name="08,12,2022" sheetId="6" r:id="rId6"/>
    <sheet name="09,12,2022" sheetId="7" r:id="rId7"/>
    <sheet name="12,12,2022" sheetId="8" r:id="rId8"/>
    <sheet name="13,12,2022" sheetId="9" r:id="rId9"/>
    <sheet name="14,12,2022" sheetId="10" r:id="rId10"/>
    <sheet name="15,12,2022" sheetId="11" r:id="rId11"/>
    <sheet name="16,12,2022" sheetId="12" r:id="rId12"/>
    <sheet name="19,12,2022" sheetId="13" r:id="rId13"/>
    <sheet name="20,12,2022" sheetId="14" r:id="rId14"/>
    <sheet name="21,12,2022" sheetId="15" r:id="rId15"/>
    <sheet name="22,12,2022" sheetId="16" r:id="rId16"/>
    <sheet name="23,12,2022" sheetId="17" r:id="rId17"/>
    <sheet name="26,12,2022" sheetId="18" r:id="rId18"/>
    <sheet name="27,12,2022" sheetId="19" r:id="rId19"/>
    <sheet name="28,12,2022" sheetId="20" r:id="rId20"/>
  </sheets>
  <definedNames/>
  <calcPr fullCalcOnLoad="1"/>
</workbook>
</file>

<file path=xl/sharedStrings.xml><?xml version="1.0" encoding="utf-8"?>
<sst xmlns="http://schemas.openxmlformats.org/spreadsheetml/2006/main" count="2084" uniqueCount="166">
  <si>
    <t>Утверждаю</t>
  </si>
  <si>
    <t>учреждения            (подпись)               (расшифровка подписи)</t>
  </si>
  <si>
    <t>Коды категорий довольствующихся</t>
  </si>
  <si>
    <t>Плановая</t>
  </si>
  <si>
    <t>Численность до-</t>
  </si>
  <si>
    <t>Плановая стоимость на всех довольствующихся, руб.</t>
  </si>
  <si>
    <t>Фактическая стоимость на всех довольствующихся, руб</t>
  </si>
  <si>
    <t>Фактическая стоимость на 1 чел., руб.</t>
  </si>
  <si>
    <t>КОДЫ</t>
  </si>
  <si>
    <t>(группы)</t>
  </si>
  <si>
    <t>стоимость</t>
  </si>
  <si>
    <t>вольствующихся</t>
  </si>
  <si>
    <t>Форма по ОКУД</t>
  </si>
  <si>
    <t>0504202</t>
  </si>
  <si>
    <t>суммарных</t>
  </si>
  <si>
    <t xml:space="preserve">по плановой </t>
  </si>
  <si>
    <t>одного дня,</t>
  </si>
  <si>
    <t>по плановой сто-</t>
  </si>
  <si>
    <t>категорий</t>
  </si>
  <si>
    <t>стоимости</t>
  </si>
  <si>
    <t>руб</t>
  </si>
  <si>
    <t>имости одного дня</t>
  </si>
  <si>
    <t>Дата</t>
  </si>
  <si>
    <t>одного дня</t>
  </si>
  <si>
    <r>
      <t xml:space="preserve">Учреждение    </t>
    </r>
    <r>
      <rPr>
        <u val="single"/>
        <sz val="10"/>
        <rFont val="Times New Roman"/>
        <family val="1"/>
      </rPr>
      <t>МБОУ "Ш-ИООО с.Нунлигран"</t>
    </r>
  </si>
  <si>
    <t>по ОКПО</t>
  </si>
  <si>
    <t>первый завтрак</t>
  </si>
  <si>
    <t>завтрак</t>
  </si>
  <si>
    <t>обед</t>
  </si>
  <si>
    <t>полдник</t>
  </si>
  <si>
    <t>ужин</t>
  </si>
  <si>
    <t xml:space="preserve">     Всего</t>
  </si>
  <si>
    <t xml:space="preserve">          Продукты питания</t>
  </si>
  <si>
    <t>единица измерения</t>
  </si>
  <si>
    <t>Количество продуктов питания, подлежащих закладке</t>
  </si>
  <si>
    <t xml:space="preserve">   Расход продуктов</t>
  </si>
  <si>
    <t>З  А  В  Т  Р  А  К</t>
  </si>
  <si>
    <t>О  Б  Е  Д</t>
  </si>
  <si>
    <t>ПЕРВЫЙ ЗАВТРАК</t>
  </si>
  <si>
    <t>питания (количество)</t>
  </si>
  <si>
    <t>операция</t>
  </si>
  <si>
    <t>наименование</t>
  </si>
  <si>
    <t>Цена</t>
  </si>
  <si>
    <t>Кол-во, кг</t>
  </si>
  <si>
    <t>Кол-во,кг</t>
  </si>
  <si>
    <t>на довольствующихся</t>
  </si>
  <si>
    <t>на одного человека</t>
  </si>
  <si>
    <t>Сумма</t>
  </si>
  <si>
    <t>Количество порций</t>
  </si>
  <si>
    <t>Выход - вес порций</t>
  </si>
  <si>
    <t xml:space="preserve">  </t>
  </si>
  <si>
    <t>Молоко сухое</t>
  </si>
  <si>
    <t>кг</t>
  </si>
  <si>
    <t>Масло сливочное</t>
  </si>
  <si>
    <t>Сахар</t>
  </si>
  <si>
    <t>Чай</t>
  </si>
  <si>
    <t>Хлеб пшеничный</t>
  </si>
  <si>
    <t>Крупа гречневая</t>
  </si>
  <si>
    <r>
      <t>ИТОГО</t>
    </r>
    <r>
      <rPr>
        <i/>
        <sz val="10"/>
        <rFont val="Times New Roman"/>
        <family val="1"/>
      </rPr>
      <t xml:space="preserve"> (руб.)</t>
    </r>
  </si>
  <si>
    <t>Бухгалтер  ______________     ______________________</t>
  </si>
  <si>
    <r>
      <t xml:space="preserve">Повар______________ </t>
    </r>
    <r>
      <rPr>
        <u val="single"/>
        <sz val="10"/>
        <rFont val="Times New Roman"/>
        <family val="1"/>
      </rPr>
      <t>Ефремова О.С.</t>
    </r>
  </si>
  <si>
    <t xml:space="preserve">Ответственный  </t>
  </si>
  <si>
    <t>пр-ка</t>
  </si>
  <si>
    <t xml:space="preserve">                       (подпись)             (расшифровка подписи)</t>
  </si>
  <si>
    <t xml:space="preserve">                  (подпись)          (расшифровка подписи)</t>
  </si>
  <si>
    <t>и.о.зав производством</t>
  </si>
  <si>
    <t xml:space="preserve">   исполнитель</t>
  </si>
  <si>
    <t xml:space="preserve">    (должность)</t>
  </si>
  <si>
    <t xml:space="preserve"> (подпись)</t>
  </si>
  <si>
    <t>(расшифров. подписи)</t>
  </si>
  <si>
    <r>
      <t xml:space="preserve">Врач  (диетсестра)            ______________     </t>
    </r>
    <r>
      <rPr>
        <u val="single"/>
        <sz val="10"/>
        <rFont val="Times New Roman"/>
        <family val="1"/>
      </rPr>
      <t>Арзамасцева Е.А.</t>
    </r>
  </si>
  <si>
    <t xml:space="preserve">                             (подпись)      (расшифровка подписи)</t>
  </si>
  <si>
    <t xml:space="preserve">                                                    (подпись)          (расшифровка подписи)</t>
  </si>
  <si>
    <r>
      <t xml:space="preserve">Структурное подразделение     </t>
    </r>
    <r>
      <rPr>
        <b/>
        <i/>
        <u val="single"/>
        <sz val="11"/>
        <rFont val="Times New Roman"/>
        <family val="1"/>
      </rPr>
      <t>Школа (дети с 7 до 10 лет)</t>
    </r>
  </si>
  <si>
    <t>Молоко сгущенное</t>
  </si>
  <si>
    <t>Яйцо куриное</t>
  </si>
  <si>
    <t>Горошек зеленый</t>
  </si>
  <si>
    <t>Молоко питьевое</t>
  </si>
  <si>
    <t>Повидло</t>
  </si>
  <si>
    <t>Каша жидкая молочная из гречневой крупы</t>
  </si>
  <si>
    <t>Чай с молоком</t>
  </si>
  <si>
    <t>Каша жидкая молочная из рисовой крупы</t>
  </si>
  <si>
    <t>Каша жидкая молочная из манной крупы</t>
  </si>
  <si>
    <t>Крупа рис</t>
  </si>
  <si>
    <t>УЖИН</t>
  </si>
  <si>
    <t>ПОЛДНИК</t>
  </si>
  <si>
    <r>
      <t>Ежедневное меню на выдачу продуктов питания  N</t>
    </r>
    <r>
      <rPr>
        <sz val="10"/>
        <rFont val="Times New Roman"/>
        <family val="1"/>
      </rPr>
      <t xml:space="preserve"> _______</t>
    </r>
  </si>
  <si>
    <t>Крупа манная</t>
  </si>
  <si>
    <t>Мука пшеничного сорта</t>
  </si>
  <si>
    <t>Каша пшенная с изюмом</t>
  </si>
  <si>
    <t>Крупа Пшено</t>
  </si>
  <si>
    <t>Какао с молоком сгущенным</t>
  </si>
  <si>
    <t xml:space="preserve">                    </t>
  </si>
  <si>
    <t>Крупа пшеничная</t>
  </si>
  <si>
    <t>Каша жидкая молочная из пшеничной крупы</t>
  </si>
  <si>
    <t>Яблоки</t>
  </si>
  <si>
    <t xml:space="preserve">                             </t>
  </si>
  <si>
    <t>Чай с сахаром</t>
  </si>
  <si>
    <t>Какао</t>
  </si>
  <si>
    <t>30/20/150</t>
  </si>
  <si>
    <t>Руководитель     ____________        Директор школы Омрынто С.В.</t>
  </si>
  <si>
    <t>Руководитель     ____________       Директор школы Омрынто С.В.</t>
  </si>
  <si>
    <t>Материально ответственное лицо Рале Алла Ивановна</t>
  </si>
  <si>
    <t>Кладовщик    ______________     Рале А.И.</t>
  </si>
  <si>
    <t>Материально ответственное лицо Рале  Алла Ивановна</t>
  </si>
  <si>
    <t>Кладовщик    ______________     Рале  А.И.</t>
  </si>
  <si>
    <t>Закуска овощная</t>
  </si>
  <si>
    <t>Виноград сушеный</t>
  </si>
  <si>
    <t>Творожная запеканка со сгущенным молоком</t>
  </si>
  <si>
    <t>Молоко сгущеное</t>
  </si>
  <si>
    <t>Пирог</t>
  </si>
  <si>
    <t xml:space="preserve"> </t>
  </si>
  <si>
    <t>Каша вязкая молочная из гречневой крупы</t>
  </si>
  <si>
    <t>Хлеб пшенинчый/ Масло сливочное/ Плоды и ягоды свежие(яблоки)</t>
  </si>
  <si>
    <t>Яичный порошок</t>
  </si>
  <si>
    <t>Повар______________ Вуэле В.М.</t>
  </si>
  <si>
    <t>Повар______________Вуэле В.М.</t>
  </si>
  <si>
    <t>Омлет с зленым горошком</t>
  </si>
  <si>
    <t xml:space="preserve">Чай </t>
  </si>
  <si>
    <t>Творог</t>
  </si>
  <si>
    <t>40/40/100</t>
  </si>
  <si>
    <t>35/5/100</t>
  </si>
  <si>
    <t>40/100</t>
  </si>
  <si>
    <t>40/100/100</t>
  </si>
  <si>
    <t>40/100/40</t>
  </si>
  <si>
    <t>Сыр Легкий</t>
  </si>
  <si>
    <t>Бутерброд с маслом/ Плоды свежие(яблоки)</t>
  </si>
  <si>
    <t>Апельсин</t>
  </si>
  <si>
    <t>Груши</t>
  </si>
  <si>
    <t>Йогурт</t>
  </si>
  <si>
    <t>Хлеб пшеничный/        Яйцо отварное           Плоды свежие(мандарин)</t>
  </si>
  <si>
    <t>30/40/100</t>
  </si>
  <si>
    <t>Хлеб пшенинчый/      Сыр порциями/ Йогурт</t>
  </si>
  <si>
    <t>Бутерброд с повидлом / Плоды свежие(груша)</t>
  </si>
  <si>
    <t>Бутерброд с сыром Йогурт</t>
  </si>
  <si>
    <t>" 01 " декабря  2022 год</t>
  </si>
  <si>
    <t>" 02 " декабря  2022 год</t>
  </si>
  <si>
    <t>Бутерброд с маслом/              Плоды свежие(апельсин)</t>
  </si>
  <si>
    <t>" 05 " декабря  2022 год</t>
  </si>
  <si>
    <t>Бутерброд с сыром/ Плоды свежие(груши)</t>
  </si>
  <si>
    <t>"06 " декабря  2022 год</t>
  </si>
  <si>
    <t>Бутерброд с маслом/ Плоды свежие(яблоки)/Закуска овощная</t>
  </si>
  <si>
    <t>" 07 " декабря  2022 год</t>
  </si>
  <si>
    <t>Бутерброд с повидлом/ Яйцо отварное/Йогурт</t>
  </si>
  <si>
    <t>" 08" декабря  2022 год</t>
  </si>
  <si>
    <t>" 09" декабря  2022 год</t>
  </si>
  <si>
    <t>" 12 " декабря  2022 год</t>
  </si>
  <si>
    <t>"13 " декабря  2022 год</t>
  </si>
  <si>
    <t>" 14 " декабря  2022 год</t>
  </si>
  <si>
    <t>" 15 " декабря  2022 год</t>
  </si>
  <si>
    <t>Бутерброд с маслом/              Плоды свежиеяблоки)</t>
  </si>
  <si>
    <t>" 16 " декабря  2022 год</t>
  </si>
  <si>
    <t>Хлеб пшеничный/        Яйцо отварное           Йогурт</t>
  </si>
  <si>
    <t>" 19 " декабря  2022 год</t>
  </si>
  <si>
    <t>"20 " декабря  2022 год</t>
  </si>
  <si>
    <t>Бутерброд с сыром/ Йогурт</t>
  </si>
  <si>
    <t>Бутерброд с маслом/ Йогурт/Закуска овощная</t>
  </si>
  <si>
    <t>" 21 " декабря  2022 год</t>
  </si>
  <si>
    <t>" 22" декабря  2022 год</t>
  </si>
  <si>
    <t>" 23" декабря  2022 год</t>
  </si>
  <si>
    <t>Бутерброд с маслом/ Йогурт</t>
  </si>
  <si>
    <t>" 26 " декабря  2022 год</t>
  </si>
  <si>
    <t>Хлеб пшенинчый/ Масло сливочное/ Йогурт</t>
  </si>
  <si>
    <t>"27 " декабря  2022 год</t>
  </si>
  <si>
    <t>Бутерброд с повидлом / Йогурт</t>
  </si>
  <si>
    <t>" 28 " декабря 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</si>
</sst>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textRotation="90" wrapText="1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textRotation="90" wrapText="1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left" wrapText="1"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right"/>
      <protection locked="0"/>
    </xf>
    <xf numFmtId="0" fontId="2" fillId="0" borderId="44" xfId="0" applyFont="1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 horizontal="right"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left" wrapText="1"/>
      <protection locked="0"/>
    </xf>
    <xf numFmtId="2" fontId="2" fillId="0" borderId="34" xfId="0" applyNumberFormat="1" applyFont="1" applyFill="1" applyBorder="1" applyAlignment="1" applyProtection="1">
      <alignment/>
      <protection locked="0"/>
    </xf>
    <xf numFmtId="172" fontId="2" fillId="0" borderId="34" xfId="0" applyNumberFormat="1" applyFont="1" applyFill="1" applyBorder="1" applyAlignment="1" applyProtection="1">
      <alignment/>
      <protection locked="0"/>
    </xf>
    <xf numFmtId="172" fontId="2" fillId="0" borderId="24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/>
      <protection locked="0"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/>
      <protection/>
    </xf>
    <xf numFmtId="2" fontId="2" fillId="0" borderId="25" xfId="0" applyNumberFormat="1" applyFont="1" applyFill="1" applyBorder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/>
      <protection locked="0"/>
    </xf>
    <xf numFmtId="2" fontId="6" fillId="0" borderId="27" xfId="0" applyNumberFormat="1" applyFont="1" applyFill="1" applyBorder="1" applyAlignment="1" applyProtection="1">
      <alignment/>
      <protection/>
    </xf>
    <xf numFmtId="2" fontId="2" fillId="0" borderId="24" xfId="0" applyNumberFormat="1" applyFont="1" applyFill="1" applyBorder="1" applyAlignment="1" applyProtection="1">
      <alignment/>
      <protection locked="0"/>
    </xf>
    <xf numFmtId="172" fontId="7" fillId="0" borderId="39" xfId="0" applyNumberFormat="1" applyFont="1" applyFill="1" applyBorder="1" applyAlignment="1" applyProtection="1">
      <alignment/>
      <protection/>
    </xf>
    <xf numFmtId="172" fontId="7" fillId="0" borderId="24" xfId="0" applyNumberFormat="1" applyFont="1" applyFill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left" wrapText="1"/>
      <protection locked="0"/>
    </xf>
    <xf numFmtId="2" fontId="8" fillId="0" borderId="34" xfId="0" applyNumberFormat="1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2" fontId="2" fillId="0" borderId="28" xfId="0" applyNumberFormat="1" applyFont="1" applyFill="1" applyBorder="1" applyAlignment="1" applyProtection="1">
      <alignment/>
      <protection locked="0"/>
    </xf>
    <xf numFmtId="2" fontId="2" fillId="0" borderId="34" xfId="0" applyNumberFormat="1" applyFont="1" applyFill="1" applyBorder="1" applyAlignment="1" applyProtection="1">
      <alignment/>
      <protection/>
    </xf>
    <xf numFmtId="2" fontId="9" fillId="0" borderId="39" xfId="0" applyNumberFormat="1" applyFont="1" applyFill="1" applyBorder="1" applyAlignment="1" applyProtection="1">
      <alignment/>
      <protection locked="0"/>
    </xf>
    <xf numFmtId="2" fontId="2" fillId="0" borderId="39" xfId="0" applyNumberFormat="1" applyFont="1" applyFill="1" applyBorder="1" applyAlignment="1" applyProtection="1">
      <alignment/>
      <protection locked="0"/>
    </xf>
    <xf numFmtId="2" fontId="4" fillId="0" borderId="34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/>
      <protection locked="0"/>
    </xf>
    <xf numFmtId="2" fontId="2" fillId="0" borderId="27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" fillId="0" borderId="42" xfId="0" applyNumberFormat="1" applyFont="1" applyFill="1" applyBorder="1" applyAlignment="1" applyProtection="1">
      <alignment/>
      <protection locked="0"/>
    </xf>
    <xf numFmtId="2" fontId="2" fillId="0" borderId="42" xfId="0" applyNumberFormat="1" applyFont="1" applyFill="1" applyBorder="1" applyAlignment="1" applyProtection="1">
      <alignment/>
      <protection locked="0"/>
    </xf>
    <xf numFmtId="2" fontId="2" fillId="0" borderId="43" xfId="0" applyNumberFormat="1" applyFont="1" applyFill="1" applyBorder="1" applyAlignment="1" applyProtection="1">
      <alignment horizontal="right"/>
      <protection locked="0"/>
    </xf>
    <xf numFmtId="49" fontId="2" fillId="0" borderId="43" xfId="0" applyNumberFormat="1" applyFont="1" applyFill="1" applyBorder="1" applyAlignment="1" applyProtection="1">
      <alignment horizontal="right"/>
      <protection locked="0"/>
    </xf>
    <xf numFmtId="172" fontId="2" fillId="0" borderId="25" xfId="0" applyNumberFormat="1" applyFont="1" applyFill="1" applyBorder="1" applyAlignment="1" applyProtection="1">
      <alignment/>
      <protection locked="0"/>
    </xf>
    <xf numFmtId="172" fontId="2" fillId="0" borderId="23" xfId="0" applyNumberFormat="1" applyFont="1" applyFill="1" applyBorder="1" applyAlignment="1" applyProtection="1">
      <alignment/>
      <protection locked="0"/>
    </xf>
    <xf numFmtId="0" fontId="2" fillId="0" borderId="43" xfId="0" applyNumberFormat="1" applyFont="1" applyFill="1" applyBorder="1" applyAlignment="1" applyProtection="1">
      <alignment horizontal="right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2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2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2" fillId="0" borderId="53" xfId="0" applyNumberFormat="1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textRotation="90"/>
      <protection locked="0"/>
    </xf>
    <xf numFmtId="0" fontId="2" fillId="0" borderId="37" xfId="0" applyFont="1" applyFill="1" applyBorder="1" applyAlignment="1" applyProtection="1">
      <alignment horizontal="center" vertical="center" textRotation="90"/>
      <protection locked="0"/>
    </xf>
    <xf numFmtId="0" fontId="2" fillId="0" borderId="39" xfId="0" applyFont="1" applyFill="1" applyBorder="1" applyAlignment="1" applyProtection="1">
      <alignment horizontal="center" vertical="center" textRotation="90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24" xfId="0" applyFont="1" applyFill="1" applyBorder="1" applyAlignment="1" applyProtection="1">
      <alignment horizontal="center" textRotation="90" wrapText="1"/>
      <protection locked="0"/>
    </xf>
    <xf numFmtId="0" fontId="2" fillId="0" borderId="35" xfId="0" applyFont="1" applyFill="1" applyBorder="1" applyAlignment="1" applyProtection="1">
      <alignment horizontal="center" textRotation="90" wrapText="1"/>
      <protection locked="0"/>
    </xf>
    <xf numFmtId="0" fontId="2" fillId="0" borderId="37" xfId="0" applyFont="1" applyFill="1" applyBorder="1" applyAlignment="1" applyProtection="1">
      <alignment horizontal="center" textRotation="90" wrapText="1"/>
      <protection locked="0"/>
    </xf>
    <xf numFmtId="0" fontId="2" fillId="0" borderId="39" xfId="0" applyFont="1" applyFill="1" applyBorder="1" applyAlignment="1" applyProtection="1">
      <alignment horizontal="center" textRotation="90" wrapText="1"/>
      <protection locked="0"/>
    </xf>
    <xf numFmtId="0" fontId="2" fillId="0" borderId="55" xfId="0" applyFont="1" applyFill="1" applyBorder="1" applyAlignment="1" applyProtection="1">
      <alignment horizontal="left" textRotation="90" wrapText="1"/>
      <protection locked="0"/>
    </xf>
    <xf numFmtId="0" fontId="2" fillId="0" borderId="56" xfId="0" applyFont="1" applyFill="1" applyBorder="1" applyAlignment="1" applyProtection="1">
      <alignment horizontal="left" textRotation="90" wrapText="1"/>
      <protection locked="0"/>
    </xf>
    <xf numFmtId="0" fontId="2" fillId="0" borderId="52" xfId="0" applyFont="1" applyFill="1" applyBorder="1" applyAlignment="1" applyProtection="1">
      <alignment horizontal="left" textRotation="90" wrapText="1"/>
      <protection locked="0"/>
    </xf>
    <xf numFmtId="0" fontId="4" fillId="0" borderId="57" xfId="0" applyFont="1" applyFill="1" applyBorder="1" applyAlignment="1" applyProtection="1">
      <alignment horizontal="center" textRotation="90" wrapText="1"/>
      <protection locked="0"/>
    </xf>
    <xf numFmtId="0" fontId="4" fillId="0" borderId="29" xfId="0" applyFont="1" applyFill="1" applyBorder="1" applyAlignment="1" applyProtection="1">
      <alignment horizontal="center" textRotation="90" wrapText="1"/>
      <protection locked="0"/>
    </xf>
    <xf numFmtId="0" fontId="4" fillId="0" borderId="23" xfId="0" applyFont="1" applyFill="1" applyBorder="1" applyAlignment="1" applyProtection="1">
      <alignment horizontal="center" textRotation="90" wrapText="1"/>
      <protection locked="0"/>
    </xf>
    <xf numFmtId="0" fontId="4" fillId="0" borderId="55" xfId="0" applyFont="1" applyFill="1" applyBorder="1" applyAlignment="1" applyProtection="1">
      <alignment horizontal="center" textRotation="90" wrapText="1"/>
      <protection locked="0"/>
    </xf>
    <xf numFmtId="0" fontId="4" fillId="0" borderId="56" xfId="0" applyFont="1" applyFill="1" applyBorder="1" applyAlignment="1" applyProtection="1">
      <alignment horizontal="center" textRotation="90" wrapText="1"/>
      <protection locked="0"/>
    </xf>
    <xf numFmtId="0" fontId="4" fillId="0" borderId="52" xfId="0" applyFont="1" applyFill="1" applyBorder="1" applyAlignment="1" applyProtection="1">
      <alignment horizontal="center" textRotation="90" wrapText="1"/>
      <protection locked="0"/>
    </xf>
    <xf numFmtId="0" fontId="2" fillId="0" borderId="36" xfId="0" applyFont="1" applyFill="1" applyBorder="1" applyAlignment="1" applyProtection="1">
      <alignment horizontal="center" textRotation="90" wrapText="1"/>
      <protection locked="0"/>
    </xf>
    <xf numFmtId="0" fontId="2" fillId="0" borderId="30" xfId="0" applyFont="1" applyFill="1" applyBorder="1" applyAlignment="1" applyProtection="1">
      <alignment horizontal="center" textRotation="90" wrapText="1"/>
      <protection locked="0"/>
    </xf>
    <xf numFmtId="0" fontId="2" fillId="0" borderId="38" xfId="0" applyFont="1" applyFill="1" applyBorder="1" applyAlignment="1" applyProtection="1">
      <alignment horizontal="center" textRotation="90" wrapText="1"/>
      <protection locked="0"/>
    </xf>
    <xf numFmtId="0" fontId="2" fillId="0" borderId="35" xfId="0" applyFont="1" applyFill="1" applyBorder="1" applyAlignment="1" applyProtection="1">
      <alignment horizontal="center" wrapText="1"/>
      <protection locked="0"/>
    </xf>
    <xf numFmtId="0" fontId="2" fillId="0" borderId="39" xfId="0" applyFont="1" applyFill="1" applyBorder="1" applyAlignment="1" applyProtection="1">
      <alignment horizontal="center" wrapText="1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 textRotation="90" wrapText="1"/>
      <protection locked="0"/>
    </xf>
    <xf numFmtId="0" fontId="4" fillId="0" borderId="41" xfId="0" applyFont="1" applyFill="1" applyBorder="1" applyAlignment="1" applyProtection="1">
      <alignment horizontal="center" textRotation="90" wrapText="1"/>
      <protection locked="0"/>
    </xf>
    <xf numFmtId="0" fontId="50" fillId="0" borderId="30" xfId="0" applyFont="1" applyFill="1" applyBorder="1" applyAlignment="1" applyProtection="1">
      <alignment horizontal="center" textRotation="90" wrapText="1"/>
      <protection locked="0"/>
    </xf>
    <xf numFmtId="0" fontId="50" fillId="0" borderId="38" xfId="0" applyFont="1" applyFill="1" applyBorder="1" applyAlignment="1" applyProtection="1">
      <alignment horizontal="center" textRotation="90" wrapText="1"/>
      <protection locked="0"/>
    </xf>
    <xf numFmtId="0" fontId="11" fillId="0" borderId="11" xfId="0" applyFont="1" applyFill="1" applyBorder="1" applyAlignment="1" applyProtection="1">
      <alignment horizontal="center" textRotation="90" wrapText="1"/>
      <protection locked="0"/>
    </xf>
    <xf numFmtId="0" fontId="11" fillId="0" borderId="14" xfId="0" applyFont="1" applyFill="1" applyBorder="1" applyAlignment="1" applyProtection="1">
      <alignment horizontal="center" textRotation="90" wrapText="1"/>
      <protection locked="0"/>
    </xf>
    <xf numFmtId="0" fontId="11" fillId="0" borderId="24" xfId="0" applyFont="1" applyFill="1" applyBorder="1" applyAlignment="1" applyProtection="1">
      <alignment horizontal="center" textRotation="90" wrapText="1"/>
      <protection locked="0"/>
    </xf>
    <xf numFmtId="0" fontId="7" fillId="0" borderId="11" xfId="0" applyFont="1" applyFill="1" applyBorder="1" applyAlignment="1" applyProtection="1">
      <alignment horizontal="center" textRotation="90" wrapText="1"/>
      <protection locked="0"/>
    </xf>
    <xf numFmtId="0" fontId="7" fillId="0" borderId="14" xfId="0" applyFont="1" applyFill="1" applyBorder="1" applyAlignment="1" applyProtection="1">
      <alignment horizontal="center" textRotation="90" wrapText="1"/>
      <protection locked="0"/>
    </xf>
    <xf numFmtId="0" fontId="7" fillId="0" borderId="24" xfId="0" applyFont="1" applyFill="1" applyBorder="1" applyAlignment="1" applyProtection="1">
      <alignment horizontal="center" textRotation="90" wrapText="1"/>
      <protection locked="0"/>
    </xf>
    <xf numFmtId="0" fontId="7" fillId="0" borderId="35" xfId="0" applyFont="1" applyFill="1" applyBorder="1" applyAlignment="1" applyProtection="1">
      <alignment horizontal="center" textRotation="90" wrapText="1"/>
      <protection locked="0"/>
    </xf>
    <xf numFmtId="0" fontId="7" fillId="0" borderId="37" xfId="0" applyFont="1" applyFill="1" applyBorder="1" applyAlignment="1" applyProtection="1">
      <alignment horizontal="center" textRotation="90" wrapText="1"/>
      <protection locked="0"/>
    </xf>
    <xf numFmtId="0" fontId="7" fillId="0" borderId="39" xfId="0" applyFont="1" applyFill="1" applyBorder="1" applyAlignment="1" applyProtection="1">
      <alignment horizontal="center" textRotation="90" wrapText="1"/>
      <protection locked="0"/>
    </xf>
    <xf numFmtId="0" fontId="7" fillId="0" borderId="36" xfId="0" applyFont="1" applyFill="1" applyBorder="1" applyAlignment="1" applyProtection="1">
      <alignment horizontal="center" textRotation="90" wrapText="1"/>
      <protection locked="0"/>
    </xf>
    <xf numFmtId="0" fontId="7" fillId="0" borderId="30" xfId="0" applyFont="1" applyFill="1" applyBorder="1" applyAlignment="1" applyProtection="1">
      <alignment horizontal="center" textRotation="90" wrapText="1"/>
      <protection locked="0"/>
    </xf>
    <xf numFmtId="0" fontId="7" fillId="0" borderId="38" xfId="0" applyFont="1" applyFill="1" applyBorder="1" applyAlignment="1" applyProtection="1">
      <alignment horizontal="center" textRotation="90" wrapText="1"/>
      <protection locked="0"/>
    </xf>
    <xf numFmtId="0" fontId="2" fillId="0" borderId="55" xfId="0" applyFont="1" applyFill="1" applyBorder="1" applyAlignment="1" applyProtection="1">
      <alignment horizontal="center" textRotation="90" wrapText="1"/>
      <protection locked="0"/>
    </xf>
    <xf numFmtId="0" fontId="2" fillId="0" borderId="56" xfId="0" applyFont="1" applyFill="1" applyBorder="1" applyAlignment="1" applyProtection="1">
      <alignment horizontal="center" textRotation="90" wrapText="1"/>
      <protection locked="0"/>
    </xf>
    <xf numFmtId="0" fontId="2" fillId="0" borderId="52" xfId="0" applyFont="1" applyFill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1440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38</xdr:row>
      <xdr:rowOff>9525</xdr:rowOff>
    </xdr:from>
    <xdr:to>
      <xdr:col>2</xdr:col>
      <xdr:colOff>38100</xdr:colOff>
      <xdr:row>40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1343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37</xdr:row>
      <xdr:rowOff>76200</xdr:rowOff>
    </xdr:from>
    <xdr:to>
      <xdr:col>13</xdr:col>
      <xdr:colOff>409575</xdr:colOff>
      <xdr:row>39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315075" y="80105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171450</xdr:colOff>
      <xdr:row>37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895975" y="755332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334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40</xdr:row>
      <xdr:rowOff>9525</xdr:rowOff>
    </xdr:from>
    <xdr:to>
      <xdr:col>2</xdr:col>
      <xdr:colOff>76200</xdr:colOff>
      <xdr:row>42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85439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39</xdr:row>
      <xdr:rowOff>76200</xdr:rowOff>
    </xdr:from>
    <xdr:to>
      <xdr:col>13</xdr:col>
      <xdr:colOff>400050</xdr:colOff>
      <xdr:row>41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10325" y="8420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96265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1440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38</xdr:row>
      <xdr:rowOff>9525</xdr:rowOff>
    </xdr:from>
    <xdr:to>
      <xdr:col>2</xdr:col>
      <xdr:colOff>38100</xdr:colOff>
      <xdr:row>40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1343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37</xdr:row>
      <xdr:rowOff>76200</xdr:rowOff>
    </xdr:from>
    <xdr:to>
      <xdr:col>13</xdr:col>
      <xdr:colOff>409575</xdr:colOff>
      <xdr:row>39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315075" y="80105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171450</xdr:colOff>
      <xdr:row>37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895975" y="755332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40</xdr:row>
      <xdr:rowOff>28575</xdr:rowOff>
    </xdr:from>
    <xdr:to>
      <xdr:col>3</xdr:col>
      <xdr:colOff>0</xdr:colOff>
      <xdr:row>42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85629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39</xdr:row>
      <xdr:rowOff>95250</xdr:rowOff>
    </xdr:from>
    <xdr:to>
      <xdr:col>14</xdr:col>
      <xdr:colOff>66675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362700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90550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28575</xdr:rowOff>
    </xdr:from>
    <xdr:to>
      <xdr:col>2</xdr:col>
      <xdr:colOff>152400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38</xdr:row>
      <xdr:rowOff>66675</xdr:rowOff>
    </xdr:from>
    <xdr:to>
      <xdr:col>14</xdr:col>
      <xdr:colOff>0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29375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219075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3885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</xdr:rowOff>
    </xdr:from>
    <xdr:to>
      <xdr:col>1</xdr:col>
      <xdr:colOff>390525</xdr:colOff>
      <xdr:row>5</xdr:row>
      <xdr:rowOff>9525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952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40</xdr:row>
      <xdr:rowOff>0</xdr:rowOff>
    </xdr:from>
    <xdr:to>
      <xdr:col>2</xdr:col>
      <xdr:colOff>114300</xdr:colOff>
      <xdr:row>42</xdr:row>
      <xdr:rowOff>47625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5344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95250</xdr:rowOff>
    </xdr:from>
    <xdr:to>
      <xdr:col>13</xdr:col>
      <xdr:colOff>457200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19875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0077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9525</xdr:rowOff>
    </xdr:from>
    <xdr:to>
      <xdr:col>2</xdr:col>
      <xdr:colOff>152400</xdr:colOff>
      <xdr:row>41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439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38</xdr:row>
      <xdr:rowOff>66675</xdr:rowOff>
    </xdr:from>
    <xdr:to>
      <xdr:col>13</xdr:col>
      <xdr:colOff>352425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724650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3246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0</xdr:rowOff>
    </xdr:from>
    <xdr:to>
      <xdr:col>1</xdr:col>
      <xdr:colOff>438150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10096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40</xdr:row>
      <xdr:rowOff>28575</xdr:rowOff>
    </xdr:from>
    <xdr:to>
      <xdr:col>2</xdr:col>
      <xdr:colOff>152400</xdr:colOff>
      <xdr:row>42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5629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95250</xdr:rowOff>
    </xdr:from>
    <xdr:to>
      <xdr:col>14</xdr:col>
      <xdr:colOff>28575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72250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674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39</xdr:row>
      <xdr:rowOff>180975</xdr:rowOff>
    </xdr:from>
    <xdr:to>
      <xdr:col>2</xdr:col>
      <xdr:colOff>123825</xdr:colOff>
      <xdr:row>42</xdr:row>
      <xdr:rowOff>38100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85248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39</xdr:row>
      <xdr:rowOff>85725</xdr:rowOff>
    </xdr:from>
    <xdr:to>
      <xdr:col>13</xdr:col>
      <xdr:colOff>438150</xdr:colOff>
      <xdr:row>41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57975" y="84296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579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39</xdr:row>
      <xdr:rowOff>28575</xdr:rowOff>
    </xdr:from>
    <xdr:to>
      <xdr:col>2</xdr:col>
      <xdr:colOff>161925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38</xdr:row>
      <xdr:rowOff>85725</xdr:rowOff>
    </xdr:from>
    <xdr:to>
      <xdr:col>14</xdr:col>
      <xdr:colOff>19050</xdr:colOff>
      <xdr:row>40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96100" y="82296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4008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28575</xdr:rowOff>
    </xdr:from>
    <xdr:to>
      <xdr:col>1</xdr:col>
      <xdr:colOff>352425</xdr:colOff>
      <xdr:row>5</xdr:row>
      <xdr:rowOff>28575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23925" y="2857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40</xdr:row>
      <xdr:rowOff>19050</xdr:rowOff>
    </xdr:from>
    <xdr:to>
      <xdr:col>2</xdr:col>
      <xdr:colOff>180975</xdr:colOff>
      <xdr:row>42</xdr:row>
      <xdr:rowOff>66675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85534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39</xdr:row>
      <xdr:rowOff>76200</xdr:rowOff>
    </xdr:from>
    <xdr:to>
      <xdr:col>13</xdr:col>
      <xdr:colOff>209550</xdr:colOff>
      <xdr:row>41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00850" y="8420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609600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3722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40</xdr:row>
      <xdr:rowOff>28575</xdr:rowOff>
    </xdr:from>
    <xdr:to>
      <xdr:col>3</xdr:col>
      <xdr:colOff>0</xdr:colOff>
      <xdr:row>42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85629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39</xdr:row>
      <xdr:rowOff>95250</xdr:rowOff>
    </xdr:from>
    <xdr:to>
      <xdr:col>14</xdr:col>
      <xdr:colOff>66675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43675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8647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1</xdr:col>
      <xdr:colOff>361950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334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40</xdr:row>
      <xdr:rowOff>9525</xdr:rowOff>
    </xdr:from>
    <xdr:to>
      <xdr:col>2</xdr:col>
      <xdr:colOff>76200</xdr:colOff>
      <xdr:row>42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85439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39</xdr:row>
      <xdr:rowOff>76200</xdr:rowOff>
    </xdr:from>
    <xdr:to>
      <xdr:col>13</xdr:col>
      <xdr:colOff>400050</xdr:colOff>
      <xdr:row>41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10325" y="8420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5962650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28575</xdr:rowOff>
    </xdr:from>
    <xdr:to>
      <xdr:col>2</xdr:col>
      <xdr:colOff>152400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38</xdr:row>
      <xdr:rowOff>66675</xdr:rowOff>
    </xdr:from>
    <xdr:to>
      <xdr:col>14</xdr:col>
      <xdr:colOff>0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429375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219075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3885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</xdr:rowOff>
    </xdr:from>
    <xdr:to>
      <xdr:col>1</xdr:col>
      <xdr:colOff>390525</xdr:colOff>
      <xdr:row>5</xdr:row>
      <xdr:rowOff>9525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952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40</xdr:row>
      <xdr:rowOff>0</xdr:rowOff>
    </xdr:from>
    <xdr:to>
      <xdr:col>2</xdr:col>
      <xdr:colOff>114300</xdr:colOff>
      <xdr:row>42</xdr:row>
      <xdr:rowOff>47625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85344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95250</xdr:rowOff>
    </xdr:from>
    <xdr:to>
      <xdr:col>13</xdr:col>
      <xdr:colOff>457200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19875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0077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39</xdr:row>
      <xdr:rowOff>9525</xdr:rowOff>
    </xdr:from>
    <xdr:to>
      <xdr:col>2</xdr:col>
      <xdr:colOff>152400</xdr:colOff>
      <xdr:row>41</xdr:row>
      <xdr:rowOff>57150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34390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38</xdr:row>
      <xdr:rowOff>66675</xdr:rowOff>
    </xdr:from>
    <xdr:to>
      <xdr:col>13</xdr:col>
      <xdr:colOff>352425</xdr:colOff>
      <xdr:row>40</xdr:row>
      <xdr:rowOff>9525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724650" y="82105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3246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0</xdr:rowOff>
    </xdr:from>
    <xdr:to>
      <xdr:col>1</xdr:col>
      <xdr:colOff>438150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1009650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40</xdr:row>
      <xdr:rowOff>28575</xdr:rowOff>
    </xdr:from>
    <xdr:to>
      <xdr:col>2</xdr:col>
      <xdr:colOff>152400</xdr:colOff>
      <xdr:row>42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85629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</xdr:row>
      <xdr:rowOff>95250</xdr:rowOff>
    </xdr:from>
    <xdr:to>
      <xdr:col>14</xdr:col>
      <xdr:colOff>28575</xdr:colOff>
      <xdr:row>41</xdr:row>
      <xdr:rowOff>38100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572250" y="84391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133350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0674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1</xdr:col>
      <xdr:colOff>409575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8107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39</xdr:row>
      <xdr:rowOff>180975</xdr:rowOff>
    </xdr:from>
    <xdr:to>
      <xdr:col>2</xdr:col>
      <xdr:colOff>123825</xdr:colOff>
      <xdr:row>42</xdr:row>
      <xdr:rowOff>38100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852487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39</xdr:row>
      <xdr:rowOff>85725</xdr:rowOff>
    </xdr:from>
    <xdr:to>
      <xdr:col>13</xdr:col>
      <xdr:colOff>438150</xdr:colOff>
      <xdr:row>41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657975" y="84296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219075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2579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1</xdr:col>
      <xdr:colOff>390525</xdr:colOff>
      <xdr:row>5</xdr:row>
      <xdr:rowOff>0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62025" y="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39</xdr:row>
      <xdr:rowOff>28575</xdr:rowOff>
    </xdr:from>
    <xdr:to>
      <xdr:col>2</xdr:col>
      <xdr:colOff>161925</xdr:colOff>
      <xdr:row>41</xdr:row>
      <xdr:rowOff>76200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83629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38</xdr:row>
      <xdr:rowOff>85725</xdr:rowOff>
    </xdr:from>
    <xdr:to>
      <xdr:col>14</xdr:col>
      <xdr:colOff>19050</xdr:colOff>
      <xdr:row>40</xdr:row>
      <xdr:rowOff>28575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96100" y="82296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133350</xdr:colOff>
      <xdr:row>38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400800" y="7762875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28575</xdr:rowOff>
    </xdr:from>
    <xdr:to>
      <xdr:col>1</xdr:col>
      <xdr:colOff>352425</xdr:colOff>
      <xdr:row>5</xdr:row>
      <xdr:rowOff>28575</xdr:rowOff>
    </xdr:to>
    <xdr:pic>
      <xdr:nvPicPr>
        <xdr:cNvPr id="1" name="Рисунок 1" descr="C:\Users\инфо\Desktop\Доки сканера\п и 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8524" t="36175" r="26834" b="47756"/>
        <a:stretch>
          <a:fillRect/>
        </a:stretch>
      </xdr:blipFill>
      <xdr:spPr>
        <a:xfrm>
          <a:off x="923925" y="2857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40</xdr:row>
      <xdr:rowOff>19050</xdr:rowOff>
    </xdr:from>
    <xdr:to>
      <xdr:col>2</xdr:col>
      <xdr:colOff>180975</xdr:colOff>
      <xdr:row>42</xdr:row>
      <xdr:rowOff>66675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8553450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39</xdr:row>
      <xdr:rowOff>76200</xdr:rowOff>
    </xdr:from>
    <xdr:to>
      <xdr:col>13</xdr:col>
      <xdr:colOff>209550</xdr:colOff>
      <xdr:row>41</xdr:row>
      <xdr:rowOff>19050</xdr:rowOff>
    </xdr:to>
    <xdr:pic>
      <xdr:nvPicPr>
        <xdr:cNvPr id="3" name="Рисунок 22" descr="сканирование00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323" t="33798" r="24238" b="28729"/>
        <a:stretch>
          <a:fillRect/>
        </a:stretch>
      </xdr:blipFill>
      <xdr:spPr>
        <a:xfrm>
          <a:off x="6800850" y="84201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609600</xdr:colOff>
      <xdr:row>39</xdr:row>
      <xdr:rowOff>38100</xdr:rowOff>
    </xdr:to>
    <xdr:pic>
      <xdr:nvPicPr>
        <xdr:cNvPr id="4" name="Рисунок 4" descr="сканирование0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630" t="26109" r="19058" b="31446"/>
        <a:stretch>
          <a:fillRect/>
        </a:stretch>
      </xdr:blipFill>
      <xdr:spPr>
        <a:xfrm>
          <a:off x="6372225" y="79629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6">
      <selection activeCell="F34" sqref="F34"/>
    </sheetView>
  </sheetViews>
  <sheetFormatPr defaultColWidth="9.140625" defaultRowHeight="15"/>
  <cols>
    <col min="1" max="1" width="25.57421875" style="0" customWidth="1"/>
    <col min="2" max="2" width="6.8515625" style="0" customWidth="1"/>
    <col min="3" max="3" width="3.00390625" style="0" customWidth="1"/>
    <col min="4" max="4" width="5.710937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01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AB35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H35</f>
        <v>3410.99153</v>
      </c>
      <c r="N13" s="149"/>
      <c r="O13" s="149"/>
      <c r="P13" s="149">
        <f>ROUND(IF(M13=0,0,M13/H13),2)</f>
        <v>179.53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O35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X35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S35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3410.99153</v>
      </c>
      <c r="N17" s="158"/>
      <c r="O17" s="159"/>
      <c r="P17" s="161">
        <f>SUM(P12:Q16)</f>
        <v>179.53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81</v>
      </c>
      <c r="E22" s="179" t="s">
        <v>97</v>
      </c>
      <c r="F22" s="182" t="s">
        <v>137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</v>
      </c>
      <c r="G29" s="80">
        <f aca="true" t="shared" si="0" ref="G29:G34">SUM(D29:F29)*$D$26</f>
        <v>0.39899999999999997</v>
      </c>
      <c r="H29" s="81">
        <f aca="true" t="shared" si="1" ref="H29:H34">G29*B29</f>
        <v>598.5</v>
      </c>
      <c r="I29" s="78"/>
      <c r="J29" s="78"/>
      <c r="K29" s="78"/>
      <c r="L29" s="78"/>
      <c r="M29" s="79"/>
      <c r="N29" s="80">
        <f aca="true" t="shared" si="2" ref="N29:N34">SUM(I29:M29)*$I$26</f>
        <v>0</v>
      </c>
      <c r="O29" s="81">
        <f aca="true" t="shared" si="3" ref="O29:O34">N29*B29</f>
        <v>0</v>
      </c>
      <c r="P29" s="78"/>
      <c r="Q29" s="79"/>
      <c r="R29" s="82">
        <f aca="true" t="shared" si="4" ref="R29:R34">SUM(P29:Q29)*$P$26</f>
        <v>0</v>
      </c>
      <c r="S29" s="81">
        <f aca="true" t="shared" si="5" ref="S29:S34">R29*B29</f>
        <v>0</v>
      </c>
      <c r="T29" s="78"/>
      <c r="U29" s="78"/>
      <c r="V29" s="79"/>
      <c r="W29" s="82">
        <f aca="true" t="shared" si="6" ref="W29:W34">SUM(T29:V29)*$T$26</f>
        <v>0</v>
      </c>
      <c r="X29" s="81">
        <f aca="true" t="shared" si="7" ref="X29:X34">W29*B29</f>
        <v>0</v>
      </c>
      <c r="Y29" s="78"/>
      <c r="Z29" s="79"/>
      <c r="AA29" s="82">
        <f aca="true" t="shared" si="8" ref="AA29:AA34">SUM(Y29:Z29)*$Y$26</f>
        <v>0</v>
      </c>
      <c r="AB29" s="83">
        <f aca="true" t="shared" si="9" ref="AB29:AB34">AA29*B29</f>
        <v>0</v>
      </c>
      <c r="AC29" s="84"/>
      <c r="AD29" s="84"/>
      <c r="AE29" s="85"/>
      <c r="AF29" s="85"/>
      <c r="AG29" s="86">
        <f aca="true" t="shared" si="10" ref="AG29:AG34">G29+N29+R29+W29+AA29</f>
        <v>0.39899999999999997</v>
      </c>
      <c r="AH29" s="87">
        <f aca="true" t="shared" si="11" ref="AH29:AH34">AG29/19</f>
        <v>0.020999999999999998</v>
      </c>
      <c r="AI29" s="85">
        <f aca="true" t="shared" si="12" ref="AI29:AI34">AG29*B29</f>
        <v>598.5</v>
      </c>
    </row>
    <row r="30" spans="1:35" ht="15" customHeight="1">
      <c r="A30" s="75" t="s">
        <v>54</v>
      </c>
      <c r="B30" s="76">
        <v>150</v>
      </c>
      <c r="C30" s="27" t="s">
        <v>52</v>
      </c>
      <c r="D30" s="77">
        <v>0.008</v>
      </c>
      <c r="E30" s="78">
        <v>0.008</v>
      </c>
      <c r="F30" s="79"/>
      <c r="G30" s="80">
        <f t="shared" si="0"/>
        <v>0.304</v>
      </c>
      <c r="H30" s="81">
        <f t="shared" si="1"/>
        <v>45.6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0.304</v>
      </c>
      <c r="AH30" s="87">
        <f t="shared" si="11"/>
        <v>0.016</v>
      </c>
      <c r="AI30" s="85">
        <f t="shared" si="12"/>
        <v>45.6</v>
      </c>
    </row>
    <row r="31" spans="1:35" ht="15.75">
      <c r="A31" s="75" t="s">
        <v>83</v>
      </c>
      <c r="B31" s="76">
        <v>165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125.4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1"/>
        <v>0.04</v>
      </c>
      <c r="AI31" s="85">
        <f t="shared" si="12"/>
        <v>125.4</v>
      </c>
    </row>
    <row r="32" spans="1:35" s="106" customFormat="1" ht="15.75">
      <c r="A32" s="75" t="s">
        <v>55</v>
      </c>
      <c r="B32" s="76">
        <v>1850</v>
      </c>
      <c r="C32" s="27" t="s">
        <v>52</v>
      </c>
      <c r="D32" s="77"/>
      <c r="E32" s="78">
        <v>0.002</v>
      </c>
      <c r="F32" s="79"/>
      <c r="G32" s="80">
        <f t="shared" si="0"/>
        <v>0.038</v>
      </c>
      <c r="H32" s="81">
        <f t="shared" si="1"/>
        <v>70.3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105"/>
      <c r="AD32" s="105"/>
      <c r="AE32" s="85"/>
      <c r="AF32" s="85"/>
      <c r="AG32" s="86">
        <f t="shared" si="10"/>
        <v>0.038</v>
      </c>
      <c r="AH32" s="87">
        <f t="shared" si="11"/>
        <v>0.002</v>
      </c>
      <c r="AI32" s="85">
        <f t="shared" si="12"/>
        <v>70.3</v>
      </c>
    </row>
    <row r="33" spans="1:35" s="106" customFormat="1" ht="15.75">
      <c r="A33" s="75" t="s">
        <v>127</v>
      </c>
      <c r="B33" s="76">
        <v>400</v>
      </c>
      <c r="C33" s="27" t="s">
        <v>52</v>
      </c>
      <c r="D33" s="77"/>
      <c r="E33" s="78"/>
      <c r="F33" s="79">
        <v>0.22612</v>
      </c>
      <c r="G33" s="80">
        <f t="shared" si="0"/>
        <v>4.296279999999999</v>
      </c>
      <c r="H33" s="81">
        <f t="shared" si="1"/>
        <v>1718.5119999999997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4.296279999999999</v>
      </c>
      <c r="AH33" s="87">
        <f t="shared" si="11"/>
        <v>0.22611999999999996</v>
      </c>
      <c r="AI33" s="85">
        <f>AG33*B33</f>
        <v>1718.5119999999997</v>
      </c>
    </row>
    <row r="34" spans="1:35" ht="15.75">
      <c r="A34" s="89" t="s">
        <v>56</v>
      </c>
      <c r="B34" s="76">
        <v>281</v>
      </c>
      <c r="C34" s="27" t="s">
        <v>52</v>
      </c>
      <c r="D34" s="78"/>
      <c r="E34" s="78"/>
      <c r="F34" s="79">
        <v>0.04227</v>
      </c>
      <c r="G34" s="80">
        <f t="shared" si="0"/>
        <v>0.80313</v>
      </c>
      <c r="H34" s="81">
        <f t="shared" si="1"/>
        <v>225.67953</v>
      </c>
      <c r="I34" s="78"/>
      <c r="J34" s="78"/>
      <c r="K34" s="78"/>
      <c r="L34" s="78"/>
      <c r="M34" s="79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85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0.80313</v>
      </c>
      <c r="AH34" s="87">
        <f t="shared" si="11"/>
        <v>0.04227</v>
      </c>
      <c r="AI34" s="85">
        <f t="shared" si="12"/>
        <v>225.67953</v>
      </c>
    </row>
    <row r="35" spans="1:35" ht="15">
      <c r="A35" s="91" t="s">
        <v>58</v>
      </c>
      <c r="B35" s="92"/>
      <c r="C35" s="38"/>
      <c r="D35" s="76">
        <f>SUMPRODUCT(D28:D34,$B$28:$B$34)</f>
        <v>57.300000000000004</v>
      </c>
      <c r="E35" s="76">
        <f>SUMPRODUCT(E28:E34,$B$28:$B$34)</f>
        <v>4.9</v>
      </c>
      <c r="F35" s="93">
        <f>SUMPRODUCT(F28:F34,$B$28:$B$34)</f>
        <v>117.32587</v>
      </c>
      <c r="G35" s="94"/>
      <c r="H35" s="95">
        <f>SUM(H28:H34)</f>
        <v>3410.99153</v>
      </c>
      <c r="I35" s="76">
        <f>SUMPRODUCT(I28:I34,$B$28:$B$34)</f>
        <v>0</v>
      </c>
      <c r="J35" s="76">
        <f>SUMPRODUCT(J28:J34,$B$28:$B$34)</f>
        <v>0</v>
      </c>
      <c r="K35" s="76">
        <f>SUMPRODUCT(K28:K34,$B$28:$B$34)</f>
        <v>0</v>
      </c>
      <c r="L35" s="76">
        <f>SUMPRODUCT(L28:L34,$B$28:$B$34)</f>
        <v>0</v>
      </c>
      <c r="M35" s="76">
        <f>SUMPRODUCT(M28:M34,$B$28:$B$34)</f>
        <v>0</v>
      </c>
      <c r="N35" s="96"/>
      <c r="O35" s="95">
        <f>SUM(O28:O34)</f>
        <v>0</v>
      </c>
      <c r="P35" s="76">
        <f>SUMPRODUCT(P29:P34,$B$29:$B$34)</f>
        <v>0</v>
      </c>
      <c r="Q35" s="93">
        <f>SUMPRODUCT(Q29:Q34,$B$29:$B$34)</f>
        <v>0</v>
      </c>
      <c r="R35" s="94"/>
      <c r="S35" s="95">
        <f>SUM(S28:S34)</f>
        <v>0</v>
      </c>
      <c r="T35" s="93">
        <f>SUMPRODUCT(T29:T34,$B$29:$B$34)</f>
        <v>0</v>
      </c>
      <c r="U35" s="93">
        <f>SUMPRODUCT(U29:U34,$B$29:$B$34)</f>
        <v>0</v>
      </c>
      <c r="V35" s="93">
        <f>SUMPRODUCT(V29:V34,$B$29:$B$34)</f>
        <v>0</v>
      </c>
      <c r="W35" s="94"/>
      <c r="X35" s="95">
        <f>SUM(X28:X34)</f>
        <v>0</v>
      </c>
      <c r="Y35" s="76">
        <f>SUMPRODUCT(Y28:Y34,$B$28:$B$34)</f>
        <v>0</v>
      </c>
      <c r="Z35" s="93">
        <f>SUM(Z34:Z34)</f>
        <v>0</v>
      </c>
      <c r="AA35" s="94"/>
      <c r="AB35" s="95">
        <f>SUM(AB29:AB34)</f>
        <v>0</v>
      </c>
      <c r="AC35" s="38"/>
      <c r="AD35" s="38"/>
      <c r="AE35" s="38"/>
      <c r="AF35" s="38"/>
      <c r="AG35" s="77">
        <f>SUM(AG28:AG33,AG34:AG34)</f>
        <v>7.1704099999999995</v>
      </c>
      <c r="AH35" s="77"/>
      <c r="AI35" s="97">
        <f>SUM(AI28:AI34)</f>
        <v>3410.99153</v>
      </c>
    </row>
    <row r="36" spans="1:35" ht="15">
      <c r="A36" s="98"/>
      <c r="B36" s="99"/>
      <c r="C36" s="1"/>
      <c r="D36" s="1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00"/>
      <c r="R36" s="1"/>
      <c r="S36" s="1"/>
      <c r="T36" s="10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02"/>
    </row>
    <row r="37" spans="1:35" ht="15">
      <c r="A37" s="103" t="s">
        <v>59</v>
      </c>
      <c r="B37" s="2"/>
      <c r="C37" s="2"/>
      <c r="D37" s="2"/>
      <c r="E37" s="2"/>
      <c r="F37" s="2"/>
      <c r="G37" s="2"/>
      <c r="H37" s="3"/>
      <c r="I37" s="4"/>
      <c r="J37" s="2"/>
      <c r="K37" s="103" t="s">
        <v>115</v>
      </c>
      <c r="L37" s="100"/>
      <c r="M37" s="2"/>
      <c r="N37" s="2"/>
      <c r="O37" s="2"/>
      <c r="P37" s="2"/>
      <c r="Q37" s="2"/>
      <c r="R37" s="2"/>
      <c r="S37" s="2"/>
      <c r="T37" s="1"/>
      <c r="U37" s="2"/>
      <c r="V37" s="133" t="s">
        <v>61</v>
      </c>
      <c r="W37" s="133"/>
      <c r="X37" s="133"/>
      <c r="Y37" s="2"/>
      <c r="Z37" s="2"/>
      <c r="AA37" s="2"/>
      <c r="AB37" s="2"/>
      <c r="AC37" s="2"/>
      <c r="AD37" s="2"/>
      <c r="AE37" s="2"/>
      <c r="AF37" s="2"/>
      <c r="AG37" s="2" t="s">
        <v>62</v>
      </c>
      <c r="AH37" s="2"/>
      <c r="AI37" s="104">
        <f>H35+O35+S35+X35+AB35</f>
        <v>3410.99153</v>
      </c>
    </row>
    <row r="38" spans="1:35" ht="15">
      <c r="A38" s="103" t="s">
        <v>63</v>
      </c>
      <c r="B38" s="2"/>
      <c r="C38" s="2"/>
      <c r="D38" s="2"/>
      <c r="E38" s="2"/>
      <c r="F38" s="2"/>
      <c r="G38" s="103" t="s">
        <v>96</v>
      </c>
      <c r="H38" s="2"/>
      <c r="I38" s="2"/>
      <c r="J38" s="100"/>
      <c r="K38" s="103" t="s">
        <v>64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133"/>
      <c r="W38" s="133"/>
      <c r="X38" s="133"/>
      <c r="Y38" s="7" t="s">
        <v>65</v>
      </c>
      <c r="Z38" s="7"/>
      <c r="AA38" s="7"/>
      <c r="AB38" s="2"/>
      <c r="AC38" s="7"/>
      <c r="AD38" s="7"/>
      <c r="AE38" s="7"/>
      <c r="AF38" s="2"/>
      <c r="AG38" s="7"/>
      <c r="AH38" s="7"/>
      <c r="AI38" s="7"/>
    </row>
    <row r="39" spans="1:3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103" t="s">
        <v>103</v>
      </c>
      <c r="L39" s="2"/>
      <c r="M39" s="2"/>
      <c r="N39" s="6"/>
      <c r="O39" s="2"/>
      <c r="P39" s="2"/>
      <c r="Q39" s="2"/>
      <c r="R39" s="2"/>
      <c r="S39" s="2"/>
      <c r="T39" s="2"/>
      <c r="U39" s="2"/>
      <c r="V39" s="2" t="s">
        <v>66</v>
      </c>
      <c r="W39" s="2"/>
      <c r="X39" s="2"/>
      <c r="Y39" s="103" t="s">
        <v>67</v>
      </c>
      <c r="Z39" s="2"/>
      <c r="AA39" s="2"/>
      <c r="AB39" s="2"/>
      <c r="AC39" s="103" t="s">
        <v>68</v>
      </c>
      <c r="AD39" s="2"/>
      <c r="AE39" s="2"/>
      <c r="AF39" s="2"/>
      <c r="AG39" s="103" t="s">
        <v>69</v>
      </c>
      <c r="AH39" s="3"/>
      <c r="AI39" s="2"/>
    </row>
    <row r="40" spans="1:35" ht="15">
      <c r="A40" s="103" t="s">
        <v>70</v>
      </c>
      <c r="B40" s="2"/>
      <c r="C40" s="2"/>
      <c r="D40" s="2"/>
      <c r="E40" s="2"/>
      <c r="F40" s="2"/>
      <c r="G40" s="2"/>
      <c r="H40" s="2"/>
      <c r="I40" s="2"/>
      <c r="J40" s="2"/>
      <c r="K40" s="103" t="s">
        <v>71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>
      <c r="A41" s="103" t="s">
        <v>72</v>
      </c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</sheetData>
  <sheetProtection/>
  <mergeCells count="91">
    <mergeCell ref="AB22:AB24"/>
    <mergeCell ref="AF22:AF24"/>
    <mergeCell ref="AG23:AG24"/>
    <mergeCell ref="AH23:AH24"/>
    <mergeCell ref="AI23:AI24"/>
    <mergeCell ref="V37:X38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3">
      <selection activeCell="F22" sqref="F22:F24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421875" style="0" customWidth="1"/>
    <col min="7" max="7" width="6.7109375" style="0" customWidth="1"/>
    <col min="8" max="8" width="9.00390625" style="0" customWidth="1"/>
    <col min="9" max="9" width="5.00390625" style="0" customWidth="1"/>
    <col min="10" max="10" width="7.281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14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3410.6900000000005</v>
      </c>
      <c r="N13" s="149"/>
      <c r="O13" s="149"/>
      <c r="P13" s="149">
        <f>ROUND(IF(M13=0,0,M13/H13),2)</f>
        <v>179.51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3410.6900000000005</v>
      </c>
      <c r="N17" s="158"/>
      <c r="O17" s="159"/>
      <c r="P17" s="161">
        <f>SUM(P12:Q16)</f>
        <v>179.51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94</v>
      </c>
      <c r="E22" s="179" t="s">
        <v>80</v>
      </c>
      <c r="F22" s="213" t="s">
        <v>134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214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215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3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0.028</v>
      </c>
      <c r="E28" s="78"/>
      <c r="F28" s="79"/>
      <c r="G28" s="80">
        <f aca="true" t="shared" si="0" ref="G28:G36">SUM(D28:F28)*$D$26</f>
        <v>0.532</v>
      </c>
      <c r="H28" s="81">
        <f aca="true" t="shared" si="1" ref="H28:H36">G28*B28</f>
        <v>585.2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0.532</v>
      </c>
      <c r="AH28" s="87">
        <f>AG28/19</f>
        <v>0.028</v>
      </c>
      <c r="AI28" s="85">
        <f aca="true" t="shared" si="11" ref="AI28:AI36">AG28*B28</f>
        <v>585.2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/>
      <c r="G29" s="80">
        <f t="shared" si="0"/>
        <v>0.19</v>
      </c>
      <c r="H29" s="81">
        <f t="shared" si="1"/>
        <v>285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0.19</v>
      </c>
      <c r="AH29" s="87">
        <f aca="true" t="shared" si="12" ref="AH29:AH36">AG29/19</f>
        <v>0.01</v>
      </c>
      <c r="AI29" s="85">
        <f t="shared" si="11"/>
        <v>285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0.015</v>
      </c>
      <c r="E30" s="78">
        <v>0.015</v>
      </c>
      <c r="F30" s="79"/>
      <c r="G30" s="80">
        <f t="shared" si="0"/>
        <v>0.57</v>
      </c>
      <c r="H30" s="81">
        <f t="shared" si="1"/>
        <v>85.49999999999999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0.57</v>
      </c>
      <c r="AH30" s="87">
        <f t="shared" si="12"/>
        <v>0.03</v>
      </c>
      <c r="AI30" s="85">
        <f t="shared" si="11"/>
        <v>85.49999999999999</v>
      </c>
    </row>
    <row r="31" spans="1:35" ht="15.75">
      <c r="A31" s="75" t="s">
        <v>93</v>
      </c>
      <c r="B31" s="76">
        <v>85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64.6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2"/>
        <v>0.04</v>
      </c>
      <c r="AI31" s="85">
        <f t="shared" si="11"/>
        <v>64.6</v>
      </c>
    </row>
    <row r="32" spans="1:35" ht="15.75">
      <c r="A32" s="75" t="s">
        <v>55</v>
      </c>
      <c r="B32" s="76">
        <v>1850</v>
      </c>
      <c r="C32" s="27" t="s">
        <v>52</v>
      </c>
      <c r="D32" s="77"/>
      <c r="E32" s="78">
        <v>0.004</v>
      </c>
      <c r="F32" s="79"/>
      <c r="G32" s="80">
        <f t="shared" si="0"/>
        <v>0.076</v>
      </c>
      <c r="H32" s="81">
        <f t="shared" si="1"/>
        <v>140.6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 t="s">
        <v>92</v>
      </c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0.076</v>
      </c>
      <c r="AH32" s="87">
        <f t="shared" si="12"/>
        <v>0.004</v>
      </c>
      <c r="AI32" s="85">
        <f t="shared" si="11"/>
        <v>140.6</v>
      </c>
    </row>
    <row r="33" spans="1:35" ht="15.75">
      <c r="A33" s="75" t="s">
        <v>77</v>
      </c>
      <c r="B33" s="76">
        <v>265</v>
      </c>
      <c r="C33" s="27" t="s">
        <v>52</v>
      </c>
      <c r="D33" s="77"/>
      <c r="E33" s="78">
        <v>0.095</v>
      </c>
      <c r="F33" s="79"/>
      <c r="G33" s="80">
        <f t="shared" si="0"/>
        <v>1.805</v>
      </c>
      <c r="H33" s="81">
        <f t="shared" si="1"/>
        <v>478.325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 t="s">
        <v>92</v>
      </c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1.805</v>
      </c>
      <c r="AH33" s="87">
        <f t="shared" si="12"/>
        <v>0.095</v>
      </c>
      <c r="AI33" s="85">
        <f>AG33*B33</f>
        <v>478.325</v>
      </c>
    </row>
    <row r="34" spans="1:35" s="106" customFormat="1" ht="15.75">
      <c r="A34" s="75" t="s">
        <v>125</v>
      </c>
      <c r="B34" s="76">
        <v>1600</v>
      </c>
      <c r="C34" s="27" t="s">
        <v>52</v>
      </c>
      <c r="D34" s="77"/>
      <c r="E34" s="78"/>
      <c r="F34" s="79">
        <v>0.02169</v>
      </c>
      <c r="G34" s="80">
        <f t="shared" si="0"/>
        <v>0.41211000000000003</v>
      </c>
      <c r="H34" s="81">
        <f t="shared" si="1"/>
        <v>659.3760000000001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0.41211000000000003</v>
      </c>
      <c r="AH34" s="87">
        <f t="shared" si="12"/>
        <v>0.02169</v>
      </c>
      <c r="AI34" s="85">
        <f t="shared" si="11"/>
        <v>659.3760000000001</v>
      </c>
    </row>
    <row r="35" spans="1:35" s="106" customFormat="1" ht="15.75">
      <c r="A35" s="75" t="s">
        <v>129</v>
      </c>
      <c r="B35" s="76">
        <v>75</v>
      </c>
      <c r="C35" s="27" t="s">
        <v>52</v>
      </c>
      <c r="D35" s="77"/>
      <c r="E35" s="78"/>
      <c r="F35" s="79">
        <v>1</v>
      </c>
      <c r="G35" s="80">
        <f t="shared" si="0"/>
        <v>19</v>
      </c>
      <c r="H35" s="81">
        <f t="shared" si="1"/>
        <v>1425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19</v>
      </c>
      <c r="AH35" s="87">
        <f t="shared" si="12"/>
        <v>1</v>
      </c>
      <c r="AI35" s="85">
        <f>AG35*B35</f>
        <v>1425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51.449999999999996</v>
      </c>
      <c r="E37" s="76">
        <f>SUMPRODUCT(E28:E36,$B$28:$B$36)</f>
        <v>34.825</v>
      </c>
      <c r="F37" s="93">
        <f>SUMPRODUCT(F28:F36,$B$28:$B$36)</f>
        <v>124.03500000000001</v>
      </c>
      <c r="G37" s="94"/>
      <c r="H37" s="95">
        <f>SUM(H29:H36)</f>
        <v>3410.6900000000005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96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SUM(AG28:AG33,AG34:AG36)</f>
        <v>24.31411</v>
      </c>
      <c r="AH37" s="77"/>
      <c r="AI37" s="97">
        <f>SUM(AI28:AI36)</f>
        <v>3995.8900000000003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3410.6900000000005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5">
      <selection activeCell="F34" sqref="F34"/>
    </sheetView>
  </sheetViews>
  <sheetFormatPr defaultColWidth="9.140625" defaultRowHeight="15"/>
  <cols>
    <col min="1" max="1" width="25.57421875" style="0" customWidth="1"/>
    <col min="2" max="2" width="6.8515625" style="0" customWidth="1"/>
    <col min="3" max="3" width="3.00390625" style="0" customWidth="1"/>
    <col min="4" max="4" width="5.710937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15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AB35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H35</f>
        <v>3411.02953</v>
      </c>
      <c r="N13" s="149"/>
      <c r="O13" s="149"/>
      <c r="P13" s="149">
        <f>ROUND(IF(M13=0,0,M13/H13),2)</f>
        <v>179.53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O35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X35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S35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3411.02953</v>
      </c>
      <c r="N17" s="158"/>
      <c r="O17" s="159"/>
      <c r="P17" s="161">
        <f>SUM(P12:Q16)</f>
        <v>179.53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81</v>
      </c>
      <c r="E22" s="179" t="s">
        <v>97</v>
      </c>
      <c r="F22" s="182" t="s">
        <v>150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</v>
      </c>
      <c r="G29" s="80">
        <f aca="true" t="shared" si="0" ref="G29:G34">SUM(D29:F29)*$D$26</f>
        <v>0.39899999999999997</v>
      </c>
      <c r="H29" s="81">
        <f aca="true" t="shared" si="1" ref="H29:H34">G29*B29</f>
        <v>598.5</v>
      </c>
      <c r="I29" s="78"/>
      <c r="J29" s="78"/>
      <c r="K29" s="78"/>
      <c r="L29" s="78"/>
      <c r="M29" s="79"/>
      <c r="N29" s="80">
        <f aca="true" t="shared" si="2" ref="N29:N34">SUM(I29:M29)*$I$26</f>
        <v>0</v>
      </c>
      <c r="O29" s="81">
        <f aca="true" t="shared" si="3" ref="O29:O34">N29*B29</f>
        <v>0</v>
      </c>
      <c r="P29" s="78"/>
      <c r="Q29" s="79"/>
      <c r="R29" s="82">
        <f aca="true" t="shared" si="4" ref="R29:R34">SUM(P29:Q29)*$P$26</f>
        <v>0</v>
      </c>
      <c r="S29" s="81">
        <f aca="true" t="shared" si="5" ref="S29:S34">R29*B29</f>
        <v>0</v>
      </c>
      <c r="T29" s="78"/>
      <c r="U29" s="78"/>
      <c r="V29" s="79"/>
      <c r="W29" s="82">
        <f aca="true" t="shared" si="6" ref="W29:W34">SUM(T29:V29)*$T$26</f>
        <v>0</v>
      </c>
      <c r="X29" s="81">
        <f aca="true" t="shared" si="7" ref="X29:X34">W29*B29</f>
        <v>0</v>
      </c>
      <c r="Y29" s="78"/>
      <c r="Z29" s="79"/>
      <c r="AA29" s="82">
        <f aca="true" t="shared" si="8" ref="AA29:AA34">SUM(Y29:Z29)*$Y$26</f>
        <v>0</v>
      </c>
      <c r="AB29" s="83">
        <f aca="true" t="shared" si="9" ref="AB29:AB34">AA29*B29</f>
        <v>0</v>
      </c>
      <c r="AC29" s="84"/>
      <c r="AD29" s="84"/>
      <c r="AE29" s="85"/>
      <c r="AF29" s="85"/>
      <c r="AG29" s="86">
        <f aca="true" t="shared" si="10" ref="AG29:AG34">G29+N29+R29+W29+AA29</f>
        <v>0.39899999999999997</v>
      </c>
      <c r="AH29" s="87">
        <f aca="true" t="shared" si="11" ref="AH29:AH34">AG29/19</f>
        <v>0.020999999999999998</v>
      </c>
      <c r="AI29" s="85">
        <f aca="true" t="shared" si="12" ref="AI29:AI34">AG29*B29</f>
        <v>598.5</v>
      </c>
    </row>
    <row r="30" spans="1:35" ht="15" customHeight="1">
      <c r="A30" s="75" t="s">
        <v>54</v>
      </c>
      <c r="B30" s="76">
        <v>150</v>
      </c>
      <c r="C30" s="27" t="s">
        <v>52</v>
      </c>
      <c r="D30" s="77">
        <v>0.008</v>
      </c>
      <c r="E30" s="78">
        <v>0.008</v>
      </c>
      <c r="F30" s="79"/>
      <c r="G30" s="80">
        <f t="shared" si="0"/>
        <v>0.304</v>
      </c>
      <c r="H30" s="81">
        <f t="shared" si="1"/>
        <v>45.6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0.304</v>
      </c>
      <c r="AH30" s="87">
        <f t="shared" si="11"/>
        <v>0.016</v>
      </c>
      <c r="AI30" s="85">
        <f t="shared" si="12"/>
        <v>45.6</v>
      </c>
    </row>
    <row r="31" spans="1:35" ht="15.75">
      <c r="A31" s="75" t="s">
        <v>83</v>
      </c>
      <c r="B31" s="76">
        <v>165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125.4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1"/>
        <v>0.04</v>
      </c>
      <c r="AI31" s="85">
        <f t="shared" si="12"/>
        <v>125.4</v>
      </c>
    </row>
    <row r="32" spans="1:35" s="106" customFormat="1" ht="15.75">
      <c r="A32" s="75" t="s">
        <v>55</v>
      </c>
      <c r="B32" s="76">
        <v>1850</v>
      </c>
      <c r="C32" s="27" t="s">
        <v>52</v>
      </c>
      <c r="D32" s="77"/>
      <c r="E32" s="78">
        <v>0.002</v>
      </c>
      <c r="F32" s="79"/>
      <c r="G32" s="80">
        <f t="shared" si="0"/>
        <v>0.038</v>
      </c>
      <c r="H32" s="81">
        <f t="shared" si="1"/>
        <v>70.3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105"/>
      <c r="AD32" s="105"/>
      <c r="AE32" s="85"/>
      <c r="AF32" s="85"/>
      <c r="AG32" s="86">
        <f t="shared" si="10"/>
        <v>0.038</v>
      </c>
      <c r="AH32" s="87">
        <f t="shared" si="11"/>
        <v>0.002</v>
      </c>
      <c r="AI32" s="85">
        <f t="shared" si="12"/>
        <v>70.3</v>
      </c>
    </row>
    <row r="33" spans="1:35" s="106" customFormat="1" ht="15.75">
      <c r="A33" s="75" t="s">
        <v>95</v>
      </c>
      <c r="B33" s="76">
        <v>500</v>
      </c>
      <c r="C33" s="27" t="s">
        <v>52</v>
      </c>
      <c r="D33" s="77"/>
      <c r="E33" s="78"/>
      <c r="F33" s="79">
        <v>0.1809</v>
      </c>
      <c r="G33" s="80">
        <f t="shared" si="0"/>
        <v>3.4371</v>
      </c>
      <c r="H33" s="81">
        <f t="shared" si="1"/>
        <v>1718.55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3.4371</v>
      </c>
      <c r="AH33" s="87">
        <f t="shared" si="11"/>
        <v>0.1809</v>
      </c>
      <c r="AI33" s="85">
        <f>AG33*B33</f>
        <v>1718.55</v>
      </c>
    </row>
    <row r="34" spans="1:35" ht="15.75">
      <c r="A34" s="89" t="s">
        <v>56</v>
      </c>
      <c r="B34" s="76">
        <v>281</v>
      </c>
      <c r="C34" s="27" t="s">
        <v>52</v>
      </c>
      <c r="D34" s="78"/>
      <c r="E34" s="78"/>
      <c r="F34" s="79">
        <v>0.04227</v>
      </c>
      <c r="G34" s="80">
        <f t="shared" si="0"/>
        <v>0.80313</v>
      </c>
      <c r="H34" s="81">
        <f t="shared" si="1"/>
        <v>225.67953</v>
      </c>
      <c r="I34" s="78"/>
      <c r="J34" s="78"/>
      <c r="K34" s="78"/>
      <c r="L34" s="78"/>
      <c r="M34" s="79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85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0.80313</v>
      </c>
      <c r="AH34" s="87">
        <f t="shared" si="11"/>
        <v>0.04227</v>
      </c>
      <c r="AI34" s="85">
        <f t="shared" si="12"/>
        <v>225.67953</v>
      </c>
    </row>
    <row r="35" spans="1:35" ht="15">
      <c r="A35" s="91" t="s">
        <v>58</v>
      </c>
      <c r="B35" s="92"/>
      <c r="C35" s="38"/>
      <c r="D35" s="76">
        <f>SUMPRODUCT(D28:D34,$B$28:$B$34)</f>
        <v>57.300000000000004</v>
      </c>
      <c r="E35" s="76">
        <f>SUMPRODUCT(E28:E34,$B$28:$B$34)</f>
        <v>4.9</v>
      </c>
      <c r="F35" s="93">
        <f>SUMPRODUCT(F28:F34,$B$28:$B$34)</f>
        <v>117.32787</v>
      </c>
      <c r="G35" s="94"/>
      <c r="H35" s="95">
        <f>SUM(H28:H34)</f>
        <v>3411.02953</v>
      </c>
      <c r="I35" s="76">
        <f>SUMPRODUCT(I28:I34,$B$28:$B$34)</f>
        <v>0</v>
      </c>
      <c r="J35" s="76">
        <f>SUMPRODUCT(J28:J34,$B$28:$B$34)</f>
        <v>0</v>
      </c>
      <c r="K35" s="76">
        <f>SUMPRODUCT(K28:K34,$B$28:$B$34)</f>
        <v>0</v>
      </c>
      <c r="L35" s="76">
        <f>SUMPRODUCT(L28:L34,$B$28:$B$34)</f>
        <v>0</v>
      </c>
      <c r="M35" s="76">
        <f>SUMPRODUCT(M28:M34,$B$28:$B$34)</f>
        <v>0</v>
      </c>
      <c r="N35" s="96"/>
      <c r="O35" s="95">
        <f>SUM(O28:O34)</f>
        <v>0</v>
      </c>
      <c r="P35" s="76">
        <f>SUMPRODUCT(P29:P34,$B$29:$B$34)</f>
        <v>0</v>
      </c>
      <c r="Q35" s="93">
        <f>SUMPRODUCT(Q29:Q34,$B$29:$B$34)</f>
        <v>0</v>
      </c>
      <c r="R35" s="94"/>
      <c r="S35" s="95">
        <f>SUM(S28:S34)</f>
        <v>0</v>
      </c>
      <c r="T35" s="93">
        <f>SUMPRODUCT(T29:T34,$B$29:$B$34)</f>
        <v>0</v>
      </c>
      <c r="U35" s="93">
        <f>SUMPRODUCT(U29:U34,$B$29:$B$34)</f>
        <v>0</v>
      </c>
      <c r="V35" s="93">
        <f>SUMPRODUCT(V29:V34,$B$29:$B$34)</f>
        <v>0</v>
      </c>
      <c r="W35" s="94"/>
      <c r="X35" s="95">
        <f>SUM(X28:X34)</f>
        <v>0</v>
      </c>
      <c r="Y35" s="76">
        <f>SUMPRODUCT(Y28:Y34,$B$28:$B$34)</f>
        <v>0</v>
      </c>
      <c r="Z35" s="93">
        <f>SUM(Z34:Z34)</f>
        <v>0</v>
      </c>
      <c r="AA35" s="94"/>
      <c r="AB35" s="95">
        <f>SUM(AB29:AB34)</f>
        <v>0</v>
      </c>
      <c r="AC35" s="38"/>
      <c r="AD35" s="38"/>
      <c r="AE35" s="38"/>
      <c r="AF35" s="38"/>
      <c r="AG35" s="77">
        <f>SUM(AG28:AG33,AG34:AG34)</f>
        <v>6.31123</v>
      </c>
      <c r="AH35" s="77"/>
      <c r="AI35" s="97">
        <f>SUM(AI28:AI34)</f>
        <v>3411.02953</v>
      </c>
    </row>
    <row r="36" spans="1:35" ht="15">
      <c r="A36" s="98"/>
      <c r="B36" s="99"/>
      <c r="C36" s="1"/>
      <c r="D36" s="1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00"/>
      <c r="R36" s="1"/>
      <c r="S36" s="1"/>
      <c r="T36" s="10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02"/>
    </row>
    <row r="37" spans="1:35" ht="15">
      <c r="A37" s="103" t="s">
        <v>59</v>
      </c>
      <c r="B37" s="2"/>
      <c r="C37" s="2"/>
      <c r="D37" s="2"/>
      <c r="E37" s="2"/>
      <c r="F37" s="2"/>
      <c r="G37" s="2"/>
      <c r="H37" s="3"/>
      <c r="I37" s="4"/>
      <c r="J37" s="2"/>
      <c r="K37" s="103" t="s">
        <v>115</v>
      </c>
      <c r="L37" s="100"/>
      <c r="M37" s="2"/>
      <c r="N37" s="2"/>
      <c r="O37" s="2"/>
      <c r="P37" s="2"/>
      <c r="Q37" s="2"/>
      <c r="R37" s="2"/>
      <c r="S37" s="2"/>
      <c r="T37" s="1"/>
      <c r="U37" s="2"/>
      <c r="V37" s="133" t="s">
        <v>61</v>
      </c>
      <c r="W37" s="133"/>
      <c r="X37" s="133"/>
      <c r="Y37" s="2"/>
      <c r="Z37" s="2"/>
      <c r="AA37" s="2"/>
      <c r="AB37" s="2"/>
      <c r="AC37" s="2"/>
      <c r="AD37" s="2"/>
      <c r="AE37" s="2"/>
      <c r="AF37" s="2"/>
      <c r="AG37" s="2" t="s">
        <v>62</v>
      </c>
      <c r="AH37" s="2"/>
      <c r="AI37" s="104">
        <f>H35+O35+S35+X35+AB35</f>
        <v>3411.02953</v>
      </c>
    </row>
    <row r="38" spans="1:35" ht="15">
      <c r="A38" s="103" t="s">
        <v>63</v>
      </c>
      <c r="B38" s="2"/>
      <c r="C38" s="2"/>
      <c r="D38" s="2"/>
      <c r="E38" s="2"/>
      <c r="F38" s="2"/>
      <c r="G38" s="103" t="s">
        <v>96</v>
      </c>
      <c r="H38" s="2"/>
      <c r="I38" s="2"/>
      <c r="J38" s="100"/>
      <c r="K38" s="103" t="s">
        <v>64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133"/>
      <c r="W38" s="133"/>
      <c r="X38" s="133"/>
      <c r="Y38" s="7" t="s">
        <v>65</v>
      </c>
      <c r="Z38" s="7"/>
      <c r="AA38" s="7"/>
      <c r="AB38" s="2"/>
      <c r="AC38" s="7"/>
      <c r="AD38" s="7"/>
      <c r="AE38" s="7"/>
      <c r="AF38" s="2"/>
      <c r="AG38" s="7"/>
      <c r="AH38" s="7"/>
      <c r="AI38" s="7"/>
    </row>
    <row r="39" spans="1:3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103" t="s">
        <v>103</v>
      </c>
      <c r="L39" s="2"/>
      <c r="M39" s="2"/>
      <c r="N39" s="6"/>
      <c r="O39" s="2"/>
      <c r="P39" s="2"/>
      <c r="Q39" s="2"/>
      <c r="R39" s="2"/>
      <c r="S39" s="2"/>
      <c r="T39" s="2"/>
      <c r="U39" s="2"/>
      <c r="V39" s="2" t="s">
        <v>66</v>
      </c>
      <c r="W39" s="2"/>
      <c r="X39" s="2"/>
      <c r="Y39" s="103" t="s">
        <v>67</v>
      </c>
      <c r="Z39" s="2"/>
      <c r="AA39" s="2"/>
      <c r="AB39" s="2"/>
      <c r="AC39" s="103" t="s">
        <v>68</v>
      </c>
      <c r="AD39" s="2"/>
      <c r="AE39" s="2"/>
      <c r="AF39" s="2"/>
      <c r="AG39" s="103" t="s">
        <v>69</v>
      </c>
      <c r="AH39" s="3"/>
      <c r="AI39" s="2"/>
    </row>
    <row r="40" spans="1:35" ht="15">
      <c r="A40" s="103" t="s">
        <v>70</v>
      </c>
      <c r="B40" s="2"/>
      <c r="C40" s="2"/>
      <c r="D40" s="2"/>
      <c r="E40" s="2"/>
      <c r="F40" s="2"/>
      <c r="G40" s="2"/>
      <c r="H40" s="2"/>
      <c r="I40" s="2"/>
      <c r="J40" s="2"/>
      <c r="K40" s="103" t="s">
        <v>71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>
      <c r="A41" s="103" t="s">
        <v>72</v>
      </c>
      <c r="B41" s="2"/>
      <c r="C41" s="2"/>
      <c r="D41" s="2"/>
      <c r="E41" s="2"/>
      <c r="F41" s="2"/>
      <c r="G41" s="2"/>
      <c r="H41" s="2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7:X38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6.140625" style="0" customWidth="1"/>
    <col min="5" max="5" width="5.8515625" style="0" customWidth="1"/>
    <col min="6" max="6" width="8.2812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16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3411.0424424000003</v>
      </c>
      <c r="N13" s="149"/>
      <c r="O13" s="149"/>
      <c r="P13" s="149">
        <f>ROUND(IF(M13=0,0,M13/H13),2)</f>
        <v>179.53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3411.0424424000003</v>
      </c>
      <c r="N17" s="158"/>
      <c r="O17" s="159"/>
      <c r="P17" s="161">
        <f>SUM(P12:Q16)</f>
        <v>179.53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 customHeight="1">
      <c r="A22" s="11" t="s">
        <v>41</v>
      </c>
      <c r="B22" s="45" t="s">
        <v>42</v>
      </c>
      <c r="C22" s="164"/>
      <c r="D22" s="176" t="s">
        <v>82</v>
      </c>
      <c r="E22" s="179" t="s">
        <v>91</v>
      </c>
      <c r="F22" s="182" t="s">
        <v>152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9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200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131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6">SUM(D28:F28)*$D$26</f>
        <v>0.57</v>
      </c>
      <c r="H28" s="81">
        <f aca="true" t="shared" si="1" ref="H28:H36">G28*B28</f>
        <v>627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0.57</v>
      </c>
      <c r="AH28" s="87">
        <f>AG28/19</f>
        <v>0.03</v>
      </c>
      <c r="AI28" s="85">
        <f aca="true" t="shared" si="11" ref="AI28:AI36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/>
      <c r="G29" s="80">
        <f t="shared" si="0"/>
        <v>0.19</v>
      </c>
      <c r="H29" s="81">
        <f t="shared" si="1"/>
        <v>285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0.19</v>
      </c>
      <c r="AH29" s="87">
        <f aca="true" t="shared" si="12" ref="AH29:AH36">AG29/19</f>
        <v>0.01</v>
      </c>
      <c r="AI29" s="85">
        <f t="shared" si="11"/>
        <v>285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87</v>
      </c>
      <c r="B31" s="76">
        <v>80</v>
      </c>
      <c r="C31" s="27" t="s">
        <v>52</v>
      </c>
      <c r="D31" s="77">
        <v>0.0306</v>
      </c>
      <c r="E31" s="78"/>
      <c r="F31" s="79"/>
      <c r="G31" s="80">
        <f t="shared" si="0"/>
        <v>0.5814</v>
      </c>
      <c r="H31" s="81">
        <f t="shared" si="1"/>
        <v>46.512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0.5814</v>
      </c>
      <c r="AH31" s="87">
        <f t="shared" si="12"/>
        <v>0.030600000000000002</v>
      </c>
      <c r="AI31" s="85">
        <f t="shared" si="11"/>
        <v>46.512</v>
      </c>
    </row>
    <row r="32" spans="1:35" ht="15.75">
      <c r="A32" s="75" t="s">
        <v>98</v>
      </c>
      <c r="B32" s="76">
        <v>851.0638</v>
      </c>
      <c r="C32" s="27" t="s">
        <v>52</v>
      </c>
      <c r="D32" s="77"/>
      <c r="E32" s="78">
        <v>0.007</v>
      </c>
      <c r="F32" s="79"/>
      <c r="G32" s="80">
        <f t="shared" si="0"/>
        <v>0.133</v>
      </c>
      <c r="H32" s="81">
        <f t="shared" si="1"/>
        <v>113.1914854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0.133</v>
      </c>
      <c r="AH32" s="87">
        <f t="shared" si="12"/>
        <v>0.007</v>
      </c>
      <c r="AI32" s="85">
        <f t="shared" si="11"/>
        <v>113.1914854</v>
      </c>
    </row>
    <row r="33" spans="1:35" ht="15.75">
      <c r="A33" s="75" t="s">
        <v>74</v>
      </c>
      <c r="B33" s="76">
        <v>473.6842</v>
      </c>
      <c r="C33" s="27" t="s">
        <v>52</v>
      </c>
      <c r="D33" s="77"/>
      <c r="E33" s="78">
        <v>0.025</v>
      </c>
      <c r="F33" s="79"/>
      <c r="G33" s="80">
        <f t="shared" si="0"/>
        <v>0.47500000000000003</v>
      </c>
      <c r="H33" s="81">
        <f t="shared" si="1"/>
        <v>224.999995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0.47500000000000003</v>
      </c>
      <c r="AH33" s="87">
        <f t="shared" si="12"/>
        <v>0.025</v>
      </c>
      <c r="AI33" s="85">
        <f>AG33*B33</f>
        <v>224.999995</v>
      </c>
    </row>
    <row r="34" spans="1:35" ht="15.75">
      <c r="A34" s="75" t="s">
        <v>75</v>
      </c>
      <c r="B34" s="76">
        <v>315.8333</v>
      </c>
      <c r="C34" s="27" t="s">
        <v>52</v>
      </c>
      <c r="D34" s="77"/>
      <c r="E34" s="78"/>
      <c r="F34" s="79">
        <v>0.06</v>
      </c>
      <c r="G34" s="80">
        <f t="shared" si="0"/>
        <v>1.14</v>
      </c>
      <c r="H34" s="81">
        <f t="shared" si="1"/>
        <v>360.049962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1.14</v>
      </c>
      <c r="AH34" s="87">
        <f t="shared" si="12"/>
        <v>0.06</v>
      </c>
      <c r="AI34" s="85">
        <f>AG34*B34</f>
        <v>360.049962</v>
      </c>
    </row>
    <row r="35" spans="1:35" ht="15.75">
      <c r="A35" s="75" t="s">
        <v>129</v>
      </c>
      <c r="B35" s="76">
        <v>75</v>
      </c>
      <c r="C35" s="27" t="s">
        <v>52</v>
      </c>
      <c r="D35" s="77"/>
      <c r="E35" s="78"/>
      <c r="F35" s="79">
        <v>1</v>
      </c>
      <c r="G35" s="80">
        <f t="shared" si="0"/>
        <v>19</v>
      </c>
      <c r="H35" s="81">
        <f t="shared" si="1"/>
        <v>1425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84"/>
      <c r="AD35" s="84"/>
      <c r="AE35" s="85"/>
      <c r="AF35" s="85"/>
      <c r="AG35" s="86">
        <f t="shared" si="10"/>
        <v>19</v>
      </c>
      <c r="AH35" s="87">
        <f t="shared" si="12"/>
        <v>1</v>
      </c>
      <c r="AI35" s="85">
        <f>AG35*B35</f>
        <v>1425</v>
      </c>
    </row>
    <row r="36" spans="1:35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84"/>
      <c r="AD36" s="84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51.948</v>
      </c>
      <c r="E37" s="76">
        <f>SUMPRODUCT(E28:E36,$B$28:$B$36)</f>
        <v>19.2995516</v>
      </c>
      <c r="F37" s="93">
        <f>SUMPRODUCT(F28:F36,$B$28:$B$36)</f>
        <v>108.280998</v>
      </c>
      <c r="G37" s="94"/>
      <c r="H37" s="95">
        <f>SUM(H28:H36)</f>
        <v>3411.0424424000003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SUM(AG28:AG30,AG31:AG36)</f>
        <v>23.4384</v>
      </c>
      <c r="AH37" s="77"/>
      <c r="AI37" s="97">
        <f>SUM(AI28:AI36)</f>
        <v>3411.0424424000003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3411.0424424000003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H6:J6"/>
    <mergeCell ref="K6:L10"/>
    <mergeCell ref="M6:O10"/>
    <mergeCell ref="P6:Q10"/>
    <mergeCell ref="B9:D9"/>
    <mergeCell ref="E9:G9"/>
    <mergeCell ref="H9:J9"/>
    <mergeCell ref="B10:D10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5:J15"/>
    <mergeCell ref="K15:L15"/>
    <mergeCell ref="M15:O15"/>
    <mergeCell ref="P15:Q15"/>
    <mergeCell ref="H16:J16"/>
    <mergeCell ref="K16:L16"/>
    <mergeCell ref="M16:O16"/>
    <mergeCell ref="P16:Q16"/>
    <mergeCell ref="B17:D17"/>
    <mergeCell ref="E17:G17"/>
    <mergeCell ref="H17:J17"/>
    <mergeCell ref="K17:L17"/>
    <mergeCell ref="M17:O17"/>
    <mergeCell ref="P17:Q17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Z22:Z24"/>
    <mergeCell ref="AA22:AA24"/>
    <mergeCell ref="P22:P24"/>
    <mergeCell ref="Q22:Q24"/>
    <mergeCell ref="R22:R24"/>
    <mergeCell ref="S22:S24"/>
    <mergeCell ref="T22:T24"/>
    <mergeCell ref="U22:U24"/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6">
      <selection activeCell="K29" sqref="K29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7.710937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19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AB36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H36</f>
        <v>3409.835</v>
      </c>
      <c r="N13" s="149"/>
      <c r="O13" s="149"/>
      <c r="P13" s="149">
        <f>ROUND(IF(M13=0,0,M13/H13),2)</f>
        <v>179.47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O36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X36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S36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3409.835</v>
      </c>
      <c r="N17" s="158"/>
      <c r="O17" s="159"/>
      <c r="P17" s="161">
        <f>SUM(P12:Q16)</f>
        <v>179.47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112</v>
      </c>
      <c r="E22" s="179" t="s">
        <v>97</v>
      </c>
      <c r="F22" s="182" t="s">
        <v>155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201" t="s">
        <v>110</v>
      </c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202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203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0.01</v>
      </c>
      <c r="E28" s="78"/>
      <c r="F28" s="79"/>
      <c r="G28" s="80">
        <f aca="true" t="shared" si="0" ref="G28:G35">SUM(D28:F28)*$D$26</f>
        <v>0.19</v>
      </c>
      <c r="H28" s="81">
        <f aca="true" t="shared" si="1" ref="H28:H35">G28*B28</f>
        <v>209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0.19</v>
      </c>
      <c r="AH28" s="87">
        <f>AG28/19</f>
        <v>0.01</v>
      </c>
      <c r="AI28" s="85">
        <f aca="true" t="shared" si="11" ref="AI28:AI35">AG28*B28</f>
        <v>209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5">AG29/19</f>
        <v>0.02</v>
      </c>
      <c r="AI29" s="85">
        <f t="shared" si="11"/>
        <v>570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0.009</v>
      </c>
      <c r="E30" s="78">
        <v>0.009</v>
      </c>
      <c r="F30" s="79"/>
      <c r="G30" s="80">
        <f t="shared" si="0"/>
        <v>0.34199999999999997</v>
      </c>
      <c r="H30" s="81">
        <f t="shared" si="1"/>
        <v>51.3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0.34199999999999997</v>
      </c>
      <c r="AH30" s="87">
        <f t="shared" si="12"/>
        <v>0.018</v>
      </c>
      <c r="AI30" s="85">
        <f t="shared" si="11"/>
        <v>51.3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0.025</v>
      </c>
      <c r="E31" s="78"/>
      <c r="F31" s="79"/>
      <c r="G31" s="80">
        <f t="shared" si="0"/>
        <v>0.47500000000000003</v>
      </c>
      <c r="H31" s="81">
        <f t="shared" si="1"/>
        <v>87.875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0.47500000000000003</v>
      </c>
      <c r="AH31" s="87">
        <f t="shared" si="12"/>
        <v>0.025</v>
      </c>
      <c r="AI31" s="85">
        <f t="shared" si="11"/>
        <v>87.875</v>
      </c>
    </row>
    <row r="32" spans="1:35" ht="15.75">
      <c r="A32" s="75" t="s">
        <v>125</v>
      </c>
      <c r="B32" s="76">
        <v>1600</v>
      </c>
      <c r="C32" s="27" t="s">
        <v>52</v>
      </c>
      <c r="D32" s="77"/>
      <c r="E32" s="78"/>
      <c r="F32" s="79">
        <v>0.007</v>
      </c>
      <c r="G32" s="80">
        <f t="shared" si="0"/>
        <v>0.133</v>
      </c>
      <c r="H32" s="81">
        <f t="shared" si="1"/>
        <v>212.8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0.133</v>
      </c>
      <c r="AH32" s="87">
        <f t="shared" si="12"/>
        <v>0.007</v>
      </c>
      <c r="AI32" s="85">
        <f t="shared" si="11"/>
        <v>212.8</v>
      </c>
    </row>
    <row r="33" spans="1:35" s="106" customFormat="1" ht="15.75">
      <c r="A33" s="75" t="s">
        <v>129</v>
      </c>
      <c r="B33" s="76">
        <v>105</v>
      </c>
      <c r="C33" s="27" t="s">
        <v>52</v>
      </c>
      <c r="D33" s="77"/>
      <c r="E33" s="78"/>
      <c r="F33" s="79">
        <v>1</v>
      </c>
      <c r="G33" s="80">
        <f t="shared" si="0"/>
        <v>19</v>
      </c>
      <c r="H33" s="81">
        <f t="shared" si="1"/>
        <v>1995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19</v>
      </c>
      <c r="AH33" s="87">
        <f t="shared" si="12"/>
        <v>1</v>
      </c>
      <c r="AI33" s="85">
        <f>AG33*B33</f>
        <v>1995</v>
      </c>
    </row>
    <row r="34" spans="1:35" ht="15.75">
      <c r="A34" s="75" t="s">
        <v>55</v>
      </c>
      <c r="B34" s="76">
        <v>1850</v>
      </c>
      <c r="C34" s="27" t="s">
        <v>52</v>
      </c>
      <c r="D34" s="77"/>
      <c r="E34" s="78">
        <v>0.002</v>
      </c>
      <c r="F34" s="79"/>
      <c r="G34" s="80">
        <f t="shared" si="0"/>
        <v>0.038</v>
      </c>
      <c r="H34" s="81">
        <f t="shared" si="1"/>
        <v>70.3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0.038</v>
      </c>
      <c r="AH34" s="87">
        <f t="shared" si="12"/>
        <v>0.002</v>
      </c>
      <c r="AI34" s="85">
        <f t="shared" si="11"/>
        <v>70.3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0.04</v>
      </c>
      <c r="G35" s="80">
        <f t="shared" si="0"/>
        <v>0.76</v>
      </c>
      <c r="H35" s="81">
        <f t="shared" si="1"/>
        <v>213.56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0.76</v>
      </c>
      <c r="AH35" s="87">
        <f t="shared" si="12"/>
        <v>0.04</v>
      </c>
      <c r="AI35" s="85">
        <f t="shared" si="11"/>
        <v>213.56</v>
      </c>
    </row>
    <row r="36" spans="1:35" ht="15">
      <c r="A36" s="91" t="s">
        <v>58</v>
      </c>
      <c r="B36" s="92"/>
      <c r="C36" s="38"/>
      <c r="D36" s="76">
        <f>SUMPRODUCT(D28:D35,$B$28:$B$35)</f>
        <v>31.975</v>
      </c>
      <c r="E36" s="76">
        <f>SUMPRODUCT(E28:E35,$B$28:$B$35)</f>
        <v>5.05</v>
      </c>
      <c r="F36" s="93">
        <f>SUMPRODUCT(F28:F35,$B$28:$B$35)</f>
        <v>142.44</v>
      </c>
      <c r="G36" s="94"/>
      <c r="H36" s="95">
        <f>SUM(H28:H35)</f>
        <v>3409.835</v>
      </c>
      <c r="I36" s="76">
        <f>SUMPRODUCT(I34:I35,$B$34:$B$35)</f>
        <v>0</v>
      </c>
      <c r="J36" s="76">
        <f>SUMPRODUCT(J34:J35,$B$34:$B$35)</f>
        <v>0</v>
      </c>
      <c r="K36" s="76">
        <f>SUMPRODUCT(K34:K35,$B$34:$B$35)</f>
        <v>0</v>
      </c>
      <c r="L36" s="76">
        <f>SUMPRODUCT(L34:L35,$B$34:$B$35)</f>
        <v>0</v>
      </c>
      <c r="M36" s="76">
        <f>SUMPRODUCT(M34:M35,$B$34:$B$35)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SUMPRODUCT(Y34:Y35,$B$34:$B$35)</f>
        <v>0</v>
      </c>
      <c r="Z36" s="93">
        <f>SUM(Z34:Z35)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SUM(AG28:AG32,AG33:AG35)</f>
        <v>21.318</v>
      </c>
      <c r="AH36" s="77"/>
      <c r="AI36" s="97">
        <f>SUM(AI28:AI35)</f>
        <v>3409.835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115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33" t="s">
        <v>61</v>
      </c>
      <c r="W38" s="133"/>
      <c r="X38" s="133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3409.835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33"/>
      <c r="W39" s="133"/>
      <c r="X39" s="133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103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"20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3411.0741287</v>
      </c>
      <c r="N13" s="149"/>
      <c r="O13" s="149"/>
      <c r="P13" s="149">
        <f>ROUND(IF(M13=0,0,M13/H13),2)</f>
        <v>179.53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3411.0741287</v>
      </c>
      <c r="N17" s="158"/>
      <c r="O17" s="159"/>
      <c r="P17" s="161">
        <f>SUM(P12:Q16)</f>
        <v>179.53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117</v>
      </c>
      <c r="E22" s="179" t="s">
        <v>97</v>
      </c>
      <c r="F22" s="182" t="s">
        <v>156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123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0.011</v>
      </c>
      <c r="G29" s="80">
        <f aca="true" t="shared" si="0" ref="G29:G36">SUM(D29:F29)*$D$26</f>
        <v>0.418</v>
      </c>
      <c r="H29" s="81">
        <f aca="true" t="shared" si="1" ref="H29:H36">G29*B29</f>
        <v>627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0.418</v>
      </c>
      <c r="AH29" s="87">
        <f aca="true" t="shared" si="11" ref="AH29:AH36">AG29/19</f>
        <v>0.022</v>
      </c>
      <c r="AI29" s="85">
        <f aca="true" t="shared" si="12" ref="AI29:AI36">AG29*B29</f>
        <v>627</v>
      </c>
    </row>
    <row r="30" spans="1:35" ht="15.75">
      <c r="A30" s="75" t="s">
        <v>114</v>
      </c>
      <c r="B30" s="76">
        <v>800</v>
      </c>
      <c r="C30" s="27" t="s">
        <v>52</v>
      </c>
      <c r="D30" s="77">
        <v>0.01</v>
      </c>
      <c r="E30" s="78"/>
      <c r="F30" s="79"/>
      <c r="G30" s="80">
        <f t="shared" si="0"/>
        <v>0.19</v>
      </c>
      <c r="H30" s="81">
        <f t="shared" si="1"/>
        <v>152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0.19</v>
      </c>
      <c r="AH30" s="87">
        <f t="shared" si="11"/>
        <v>0.01</v>
      </c>
      <c r="AI30" s="85">
        <f t="shared" si="12"/>
        <v>152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</v>
      </c>
      <c r="E31" s="78"/>
      <c r="F31" s="79"/>
      <c r="G31" s="80">
        <f t="shared" si="0"/>
        <v>0.19</v>
      </c>
      <c r="H31" s="81">
        <f t="shared" si="1"/>
        <v>40.375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0.19</v>
      </c>
      <c r="AH31" s="87">
        <f t="shared" si="11"/>
        <v>0.01</v>
      </c>
      <c r="AI31" s="85">
        <f t="shared" si="12"/>
        <v>40.375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0.014</v>
      </c>
      <c r="F32" s="79"/>
      <c r="G32" s="80">
        <f t="shared" si="0"/>
        <v>0.266</v>
      </c>
      <c r="H32" s="81">
        <f t="shared" si="1"/>
        <v>39.900000000000006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0.266</v>
      </c>
      <c r="AH32" s="87">
        <f t="shared" si="11"/>
        <v>0.014</v>
      </c>
      <c r="AI32" s="85">
        <f t="shared" si="12"/>
        <v>39.900000000000006</v>
      </c>
    </row>
    <row r="33" spans="1:35" ht="15.75">
      <c r="A33" s="75" t="s">
        <v>55</v>
      </c>
      <c r="B33" s="76">
        <v>1500</v>
      </c>
      <c r="C33" s="27" t="s">
        <v>52</v>
      </c>
      <c r="D33" s="77"/>
      <c r="E33" s="78">
        <v>0.002</v>
      </c>
      <c r="F33" s="79"/>
      <c r="G33" s="80">
        <f t="shared" si="0"/>
        <v>0.038</v>
      </c>
      <c r="H33" s="81">
        <f t="shared" si="1"/>
        <v>57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0.038</v>
      </c>
      <c r="AH33" s="87">
        <f t="shared" si="11"/>
        <v>0.002</v>
      </c>
      <c r="AI33" s="85">
        <f>AG33*B33</f>
        <v>57</v>
      </c>
    </row>
    <row r="34" spans="1:35" s="106" customFormat="1" ht="15.75">
      <c r="A34" s="75" t="s">
        <v>129</v>
      </c>
      <c r="B34" s="76">
        <v>105</v>
      </c>
      <c r="C34" s="27" t="s">
        <v>52</v>
      </c>
      <c r="D34" s="77"/>
      <c r="E34" s="78"/>
      <c r="F34" s="79">
        <v>1</v>
      </c>
      <c r="G34" s="80">
        <f t="shared" si="0"/>
        <v>19</v>
      </c>
      <c r="H34" s="81">
        <f t="shared" si="1"/>
        <v>1995</v>
      </c>
      <c r="I34" s="78"/>
      <c r="J34" s="78"/>
      <c r="K34" s="78"/>
      <c r="L34" s="78"/>
      <c r="M34" s="79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19</v>
      </c>
      <c r="AH34" s="87">
        <f t="shared" si="11"/>
        <v>1</v>
      </c>
      <c r="AI34" s="85">
        <f>AG34*B34</f>
        <v>1995</v>
      </c>
    </row>
    <row r="35" spans="1:35" s="106" customFormat="1" ht="15.75">
      <c r="A35" s="75" t="s">
        <v>106</v>
      </c>
      <c r="B35" s="76">
        <v>717.3913</v>
      </c>
      <c r="C35" s="27" t="s">
        <v>52</v>
      </c>
      <c r="D35" s="77"/>
      <c r="E35" s="78"/>
      <c r="F35" s="79">
        <v>0.021</v>
      </c>
      <c r="G35" s="80">
        <f t="shared" si="0"/>
        <v>0.399</v>
      </c>
      <c r="H35" s="81">
        <f t="shared" si="1"/>
        <v>286.23912870000004</v>
      </c>
      <c r="I35" s="78"/>
      <c r="J35" s="78"/>
      <c r="K35" s="78"/>
      <c r="L35" s="78"/>
      <c r="M35" s="79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0.399</v>
      </c>
      <c r="AH35" s="87">
        <f t="shared" si="11"/>
        <v>0.021</v>
      </c>
      <c r="AI35" s="85">
        <f>AG35*B35</f>
        <v>286.23912870000004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0.04</v>
      </c>
      <c r="G36" s="80">
        <f t="shared" si="0"/>
        <v>0.76</v>
      </c>
      <c r="H36" s="81">
        <f t="shared" si="1"/>
        <v>213.56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0.76</v>
      </c>
      <c r="AH36" s="87">
        <f t="shared" si="11"/>
        <v>0.04</v>
      </c>
      <c r="AI36" s="85">
        <f t="shared" si="12"/>
        <v>213.56</v>
      </c>
    </row>
    <row r="37" spans="1:35" ht="15">
      <c r="A37" s="91" t="s">
        <v>58</v>
      </c>
      <c r="B37" s="92"/>
      <c r="C37" s="38"/>
      <c r="D37" s="76">
        <f>SUMPRODUCT(D28:D36,$B$28:$B$36)</f>
        <v>59.625</v>
      </c>
      <c r="E37" s="76">
        <f>SUMPRODUCT(E28:E36,$B$28:$B$36)</f>
        <v>5.1</v>
      </c>
      <c r="F37" s="93">
        <f>SUMPRODUCT(F28:F36,$B$28:$B$36)</f>
        <v>147.8052173</v>
      </c>
      <c r="G37" s="94"/>
      <c r="H37" s="95">
        <f>SUM(H29:H36)</f>
        <v>3411.0741287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21.831000000000003</v>
      </c>
      <c r="AH37" s="77"/>
      <c r="AI37" s="97">
        <f>SUM(AI28:AI36)</f>
        <v>4038.0741287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3411.0741287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9">
      <selection activeCell="H16" sqref="H16:J1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9.0039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21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AB36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H36</f>
        <v>3410.091063228</v>
      </c>
      <c r="N13" s="149"/>
      <c r="O13" s="149"/>
      <c r="P13" s="149">
        <f>ROUND(IF(M13=0,0,M13/H13),2)</f>
        <v>179.48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O36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X36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S36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3410.091063228</v>
      </c>
      <c r="N17" s="158"/>
      <c r="O17" s="159"/>
      <c r="P17" s="161">
        <f>SUM(P12:Q16)</f>
        <v>179.48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 customHeight="1">
      <c r="A22" s="11" t="s">
        <v>41</v>
      </c>
      <c r="B22" s="45" t="s">
        <v>42</v>
      </c>
      <c r="C22" s="164"/>
      <c r="D22" s="176" t="s">
        <v>79</v>
      </c>
      <c r="E22" s="179" t="s">
        <v>80</v>
      </c>
      <c r="F22" s="182" t="s">
        <v>143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0" t="s">
        <v>120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5">SUM(D28:F28)*$D$26</f>
        <v>0.57</v>
      </c>
      <c r="H28" s="81">
        <f aca="true" t="shared" si="1" ref="H28:H35">G28*B28</f>
        <v>627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0.57</v>
      </c>
      <c r="AH28" s="87">
        <f>AG28/19</f>
        <v>0.03</v>
      </c>
      <c r="AI28" s="85">
        <f aca="true" t="shared" si="11" ref="AI28:AI35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5">AG29/19</f>
        <v>0.02</v>
      </c>
      <c r="AI29" s="85">
        <f t="shared" si="11"/>
        <v>570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s="106" customFormat="1" ht="15.75">
      <c r="A31" s="75" t="s">
        <v>118</v>
      </c>
      <c r="B31" s="76">
        <v>1850</v>
      </c>
      <c r="C31" s="27" t="s">
        <v>52</v>
      </c>
      <c r="D31" s="77"/>
      <c r="E31" s="78">
        <v>0.002</v>
      </c>
      <c r="F31" s="79"/>
      <c r="G31" s="80">
        <f t="shared" si="0"/>
        <v>0.038</v>
      </c>
      <c r="H31" s="81">
        <f t="shared" si="1"/>
        <v>70.3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 t="s">
        <v>92</v>
      </c>
      <c r="Z31" s="79"/>
      <c r="AA31" s="82">
        <f t="shared" si="8"/>
        <v>0</v>
      </c>
      <c r="AB31" s="83">
        <f t="shared" si="9"/>
        <v>0</v>
      </c>
      <c r="AC31" s="105"/>
      <c r="AD31" s="105"/>
      <c r="AE31" s="85"/>
      <c r="AF31" s="85"/>
      <c r="AG31" s="86">
        <f t="shared" si="10"/>
        <v>0.038</v>
      </c>
      <c r="AH31" s="87">
        <f t="shared" si="12"/>
        <v>0.002</v>
      </c>
      <c r="AI31" s="85">
        <f t="shared" si="11"/>
        <v>70.3</v>
      </c>
    </row>
    <row r="32" spans="1:35" s="106" customFormat="1" ht="15.75">
      <c r="A32" s="75" t="s">
        <v>109</v>
      </c>
      <c r="B32" s="76">
        <v>473.6842</v>
      </c>
      <c r="C32" s="27" t="s">
        <v>52</v>
      </c>
      <c r="D32" s="77"/>
      <c r="E32" s="78">
        <v>0.02</v>
      </c>
      <c r="F32" s="79"/>
      <c r="G32" s="80">
        <f t="shared" si="0"/>
        <v>0.38</v>
      </c>
      <c r="H32" s="81">
        <f t="shared" si="1"/>
        <v>179.99999599999998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 t="s">
        <v>92</v>
      </c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0.38</v>
      </c>
      <c r="AH32" s="87">
        <f t="shared" si="12"/>
        <v>0.02</v>
      </c>
      <c r="AI32" s="85">
        <f>AG32*B32</f>
        <v>179.99999599999998</v>
      </c>
    </row>
    <row r="33" spans="1:35" ht="15.75">
      <c r="A33" s="75" t="s">
        <v>78</v>
      </c>
      <c r="B33" s="76">
        <v>413.7931</v>
      </c>
      <c r="C33" s="27" t="s">
        <v>52</v>
      </c>
      <c r="D33" s="77"/>
      <c r="E33" s="78"/>
      <c r="F33" s="79">
        <v>0.02652</v>
      </c>
      <c r="G33" s="80">
        <f t="shared" si="0"/>
        <v>0.50388</v>
      </c>
      <c r="H33" s="81">
        <f t="shared" si="1"/>
        <v>208.502067228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0.50388</v>
      </c>
      <c r="AH33" s="87">
        <f t="shared" si="12"/>
        <v>0.02652</v>
      </c>
      <c r="AI33" s="85">
        <f>AG33*B33</f>
        <v>208.502067228</v>
      </c>
    </row>
    <row r="34" spans="1:35" s="106" customFormat="1" ht="15.75">
      <c r="A34" s="75" t="s">
        <v>129</v>
      </c>
      <c r="B34" s="76">
        <v>75</v>
      </c>
      <c r="C34" s="27" t="s">
        <v>52</v>
      </c>
      <c r="D34" s="77"/>
      <c r="E34" s="78"/>
      <c r="F34" s="79">
        <v>1</v>
      </c>
      <c r="G34" s="80">
        <f t="shared" si="0"/>
        <v>19</v>
      </c>
      <c r="H34" s="81">
        <f t="shared" si="1"/>
        <v>1425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92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19</v>
      </c>
      <c r="AH34" s="87">
        <f t="shared" si="12"/>
        <v>1</v>
      </c>
      <c r="AI34" s="85">
        <f>AG34*B34</f>
        <v>1425</v>
      </c>
    </row>
    <row r="35" spans="1:35" s="106" customFormat="1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0.051</v>
      </c>
      <c r="G35" s="80">
        <f t="shared" si="0"/>
        <v>0.969</v>
      </c>
      <c r="H35" s="81">
        <f t="shared" si="1"/>
        <v>272.289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105"/>
      <c r="AD35" s="105"/>
      <c r="AE35" s="85"/>
      <c r="AF35" s="85"/>
      <c r="AG35" s="86">
        <f t="shared" si="10"/>
        <v>0.969</v>
      </c>
      <c r="AH35" s="87">
        <f t="shared" si="12"/>
        <v>0.051</v>
      </c>
      <c r="AI35" s="85">
        <f t="shared" si="11"/>
        <v>272.289</v>
      </c>
    </row>
    <row r="36" spans="1:35" ht="15">
      <c r="A36" s="91" t="s">
        <v>58</v>
      </c>
      <c r="B36" s="92"/>
      <c r="C36" s="38"/>
      <c r="D36" s="76">
        <f>SUMPRODUCT(D28:D35,$B$28:$B$35)</f>
        <v>49.5</v>
      </c>
      <c r="E36" s="76">
        <f>SUMPRODUCT(E28:E35,$B$28:$B$35)</f>
        <v>14.673684000000002</v>
      </c>
      <c r="F36" s="93">
        <f>SUMPRODUCT(F28:F35,$B$28:$B$35)</f>
        <v>115.304793012</v>
      </c>
      <c r="G36" s="94"/>
      <c r="H36" s="95">
        <f>SUM(H28:H35)</f>
        <v>3410.091063228</v>
      </c>
      <c r="I36" s="76">
        <f>SUMPRODUCT(I28:I35,$B$28:$B$35)</f>
        <v>0</v>
      </c>
      <c r="J36" s="76">
        <f>SUMPRODUCT(J28:J35,$B$28:$B$35)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SUM(AG28:AG30,AG31:AG35)</f>
        <v>22.22088</v>
      </c>
      <c r="AH36" s="77"/>
      <c r="AI36" s="97">
        <f>SUM(AI28:AI35)</f>
        <v>3410.091063228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116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33" t="s">
        <v>61</v>
      </c>
      <c r="W38" s="133"/>
      <c r="X38" s="133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3410.091063228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33"/>
      <c r="W39" s="133"/>
      <c r="X39" s="133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103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9">
      <selection activeCell="F16" sqref="F1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22"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3409.9794</v>
      </c>
      <c r="N13" s="149"/>
      <c r="O13" s="149"/>
      <c r="P13" s="149">
        <f>ROUND(IF(M13=0,0,M13/H13),2)</f>
        <v>179.47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3409.9794</v>
      </c>
      <c r="N17" s="158"/>
      <c r="O17" s="159"/>
      <c r="P17" s="161">
        <f>SUM(P12:Q16)</f>
        <v>179.47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89</v>
      </c>
      <c r="E22" s="179" t="s">
        <v>97</v>
      </c>
      <c r="F22" s="182" t="s">
        <v>132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99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0.016</v>
      </c>
      <c r="E28" s="78"/>
      <c r="F28" s="79"/>
      <c r="G28" s="80">
        <f aca="true" t="shared" si="0" ref="G28:G36">SUM(D28:F28)*$D$26</f>
        <v>0.304</v>
      </c>
      <c r="H28" s="81">
        <f aca="true" t="shared" si="1" ref="H28:H36">G28*B28</f>
        <v>334.4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0.304</v>
      </c>
      <c r="AH28" s="87">
        <f>AG28/19</f>
        <v>0.016</v>
      </c>
      <c r="AI28" s="85">
        <f aca="true" t="shared" si="11" ref="AI28:AI36">AG28*B28</f>
        <v>334.4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0.006</v>
      </c>
      <c r="E29" s="78"/>
      <c r="F29" s="79"/>
      <c r="G29" s="80">
        <f t="shared" si="0"/>
        <v>0.114</v>
      </c>
      <c r="H29" s="81">
        <f t="shared" si="1"/>
        <v>171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0.114</v>
      </c>
      <c r="AH29" s="87">
        <f aca="true" t="shared" si="12" ref="AH29:AH36">AG29/19</f>
        <v>0.006</v>
      </c>
      <c r="AI29" s="85">
        <f t="shared" si="11"/>
        <v>171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0.014</v>
      </c>
      <c r="E30" s="78">
        <v>0.013</v>
      </c>
      <c r="F30" s="79"/>
      <c r="G30" s="80">
        <f t="shared" si="0"/>
        <v>0.513</v>
      </c>
      <c r="H30" s="81">
        <f t="shared" si="1"/>
        <v>76.95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0.513</v>
      </c>
      <c r="AH30" s="87">
        <f t="shared" si="12"/>
        <v>0.027</v>
      </c>
      <c r="AI30" s="85">
        <f t="shared" si="11"/>
        <v>76.95</v>
      </c>
    </row>
    <row r="31" spans="1:35" ht="15.75">
      <c r="A31" s="75" t="s">
        <v>90</v>
      </c>
      <c r="B31" s="76">
        <v>90</v>
      </c>
      <c r="C31" s="27" t="s">
        <v>52</v>
      </c>
      <c r="D31" s="77">
        <v>0.041</v>
      </c>
      <c r="E31" s="78"/>
      <c r="F31" s="79" t="s">
        <v>111</v>
      </c>
      <c r="G31" s="80">
        <f t="shared" si="0"/>
        <v>0.779</v>
      </c>
      <c r="H31" s="81">
        <f t="shared" si="1"/>
        <v>70.11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0.779</v>
      </c>
      <c r="AH31" s="87">
        <f t="shared" si="12"/>
        <v>0.041</v>
      </c>
      <c r="AI31" s="85">
        <f t="shared" si="11"/>
        <v>70.11</v>
      </c>
    </row>
    <row r="32" spans="1:35" ht="15.75">
      <c r="A32" s="75" t="s">
        <v>107</v>
      </c>
      <c r="B32" s="76">
        <v>600</v>
      </c>
      <c r="C32" s="27" t="s">
        <v>52</v>
      </c>
      <c r="D32" s="77">
        <v>0.027</v>
      </c>
      <c r="E32" s="78"/>
      <c r="F32" s="79"/>
      <c r="G32" s="80">
        <f t="shared" si="0"/>
        <v>0.513</v>
      </c>
      <c r="H32" s="81">
        <f t="shared" si="1"/>
        <v>307.8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0.513</v>
      </c>
      <c r="AH32" s="87">
        <f t="shared" si="12"/>
        <v>0.027</v>
      </c>
      <c r="AI32" s="85">
        <f>AG32*B32</f>
        <v>307.8</v>
      </c>
    </row>
    <row r="33" spans="1:35" ht="15.75">
      <c r="A33" s="75" t="s">
        <v>55</v>
      </c>
      <c r="B33" s="76">
        <v>1850</v>
      </c>
      <c r="C33" s="27"/>
      <c r="D33" s="77"/>
      <c r="E33" s="78">
        <v>0.004</v>
      </c>
      <c r="F33" s="79"/>
      <c r="G33" s="80">
        <f t="shared" si="0"/>
        <v>0.076</v>
      </c>
      <c r="H33" s="81">
        <f t="shared" si="1"/>
        <v>140.6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/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2"/>
        <v>0.004</v>
      </c>
      <c r="AI33" s="85">
        <f t="shared" si="11"/>
        <v>140.6</v>
      </c>
    </row>
    <row r="34" spans="1:35" s="106" customFormat="1" ht="15.75">
      <c r="A34" s="75" t="s">
        <v>125</v>
      </c>
      <c r="B34" s="76">
        <v>1600</v>
      </c>
      <c r="C34" s="27" t="s">
        <v>52</v>
      </c>
      <c r="D34" s="77"/>
      <c r="E34" s="78"/>
      <c r="F34" s="79">
        <v>0.020126</v>
      </c>
      <c r="G34" s="80">
        <f t="shared" si="0"/>
        <v>0.382394</v>
      </c>
      <c r="H34" s="81">
        <f t="shared" si="1"/>
        <v>611.8304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0.382394</v>
      </c>
      <c r="AH34" s="87">
        <f t="shared" si="12"/>
        <v>0.020126</v>
      </c>
      <c r="AI34" s="85">
        <f t="shared" si="11"/>
        <v>611.8304</v>
      </c>
    </row>
    <row r="35" spans="1:35" s="106" customFormat="1" ht="15.75">
      <c r="A35" s="75" t="s">
        <v>129</v>
      </c>
      <c r="B35" s="76">
        <v>75</v>
      </c>
      <c r="C35" s="27" t="s">
        <v>52</v>
      </c>
      <c r="D35" s="77"/>
      <c r="E35" s="78"/>
      <c r="F35" s="79">
        <v>1</v>
      </c>
      <c r="G35" s="80">
        <f t="shared" si="0"/>
        <v>19</v>
      </c>
      <c r="H35" s="81">
        <f t="shared" si="1"/>
        <v>1425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19</v>
      </c>
      <c r="AH35" s="87">
        <f t="shared" si="12"/>
        <v>1</v>
      </c>
      <c r="AI35" s="85">
        <f>AG35*B35</f>
        <v>1425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48.59</v>
      </c>
      <c r="E37" s="76">
        <f>SUMPRODUCT(E28:E36,$B$28:$B$36)</f>
        <v>9.35</v>
      </c>
      <c r="F37" s="93">
        <f>SUMPRODUCT(F28:F36,$B$28:$B$36)</f>
        <v>121.5326</v>
      </c>
      <c r="G37" s="94"/>
      <c r="H37" s="95">
        <f>SUM(H28:H36)</f>
        <v>3409.9794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SUMPRODUCT(M36:M328,$B$28:$B$36)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22.650394000000002</v>
      </c>
      <c r="AH37" s="77"/>
      <c r="AI37" s="97">
        <f>SUM(AI28:AI36)</f>
        <v>3409.9794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3409.9794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105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6">
      <selection activeCell="J32" sqref="J32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1.0039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23"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3408.7323464</v>
      </c>
      <c r="N13" s="149"/>
      <c r="O13" s="149"/>
      <c r="P13" s="149">
        <f>ROUND(IF(M13=0,0,M13/H13),2)</f>
        <v>179.41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3408.7323464</v>
      </c>
      <c r="N17" s="158"/>
      <c r="O17" s="159"/>
      <c r="P17" s="161">
        <f>SUM(P12:Q16)</f>
        <v>179.41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117</v>
      </c>
      <c r="E22" s="179" t="s">
        <v>91</v>
      </c>
      <c r="F22" s="182" t="s">
        <v>160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124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aca="true" t="shared" si="0" ref="G29:G36">SUM(D29:F29)*$D$26</f>
        <v>0.38</v>
      </c>
      <c r="H29" s="81">
        <f aca="true" t="shared" si="1" ref="H29:H36">G29*B29</f>
        <v>570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0.38</v>
      </c>
      <c r="AH29" s="87">
        <f aca="true" t="shared" si="11" ref="AH29:AH35">AG29/19</f>
        <v>0.02</v>
      </c>
      <c r="AI29" s="85">
        <f aca="true" t="shared" si="12" ref="AI29:AI36">AG29*B29</f>
        <v>570</v>
      </c>
    </row>
    <row r="30" spans="1:35" ht="15.75">
      <c r="A30" s="75" t="s">
        <v>114</v>
      </c>
      <c r="B30" s="76">
        <v>800</v>
      </c>
      <c r="C30" s="27" t="s">
        <v>52</v>
      </c>
      <c r="D30" s="77">
        <v>0.02</v>
      </c>
      <c r="E30" s="78"/>
      <c r="F30" s="79"/>
      <c r="G30" s="80">
        <f t="shared" si="0"/>
        <v>0.38</v>
      </c>
      <c r="H30" s="81">
        <f t="shared" si="1"/>
        <v>304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1"/>
        <v>0.02</v>
      </c>
      <c r="AI30" s="85">
        <f t="shared" si="12"/>
        <v>304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0.015</v>
      </c>
      <c r="E31" s="78"/>
      <c r="F31" s="79"/>
      <c r="G31" s="80">
        <f t="shared" si="0"/>
        <v>0.285</v>
      </c>
      <c r="H31" s="81">
        <f t="shared" si="1"/>
        <v>60.56249999999999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0.285</v>
      </c>
      <c r="AH31" s="87">
        <f t="shared" si="11"/>
        <v>0.015</v>
      </c>
      <c r="AI31" s="85">
        <f t="shared" si="12"/>
        <v>60.56249999999999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0.012</v>
      </c>
      <c r="F32" s="79"/>
      <c r="G32" s="80">
        <f t="shared" si="0"/>
        <v>0.228</v>
      </c>
      <c r="H32" s="81">
        <f t="shared" si="1"/>
        <v>34.2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0.228</v>
      </c>
      <c r="AH32" s="87">
        <f t="shared" si="11"/>
        <v>0.012</v>
      </c>
      <c r="AI32" s="85">
        <f t="shared" si="12"/>
        <v>34.2</v>
      </c>
    </row>
    <row r="33" spans="1:35" ht="15.75">
      <c r="A33" s="75" t="s">
        <v>98</v>
      </c>
      <c r="B33" s="76">
        <v>851.0638</v>
      </c>
      <c r="C33" s="27" t="s">
        <v>52</v>
      </c>
      <c r="D33" s="77"/>
      <c r="E33" s="78">
        <v>0.004</v>
      </c>
      <c r="F33" s="79"/>
      <c r="G33" s="80">
        <f t="shared" si="0"/>
        <v>0.076</v>
      </c>
      <c r="H33" s="81">
        <f t="shared" si="1"/>
        <v>64.68084879999999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1"/>
        <v>0.004</v>
      </c>
      <c r="AI33" s="85">
        <f>AG33*B33</f>
        <v>64.68084879999999</v>
      </c>
    </row>
    <row r="34" spans="1:35" ht="15.75">
      <c r="A34" s="75" t="s">
        <v>109</v>
      </c>
      <c r="B34" s="76">
        <v>473.6842</v>
      </c>
      <c r="C34" s="27" t="s">
        <v>52</v>
      </c>
      <c r="D34" s="77"/>
      <c r="E34" s="78">
        <v>0.012</v>
      </c>
      <c r="F34" s="79"/>
      <c r="G34" s="80">
        <f t="shared" si="0"/>
        <v>0.228</v>
      </c>
      <c r="H34" s="81">
        <f t="shared" si="1"/>
        <v>107.9999976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0.228</v>
      </c>
      <c r="AH34" s="87">
        <f t="shared" si="11"/>
        <v>0.012</v>
      </c>
      <c r="AI34" s="85">
        <f>AG34*B34</f>
        <v>107.9999976</v>
      </c>
    </row>
    <row r="35" spans="1:35" s="106" customFormat="1" ht="15.75">
      <c r="A35" s="75" t="s">
        <v>129</v>
      </c>
      <c r="B35" s="76">
        <v>105</v>
      </c>
      <c r="C35" s="27" t="s">
        <v>52</v>
      </c>
      <c r="D35" s="77"/>
      <c r="E35" s="78"/>
      <c r="F35" s="79">
        <v>1</v>
      </c>
      <c r="G35" s="80">
        <f t="shared" si="0"/>
        <v>19</v>
      </c>
      <c r="H35" s="81">
        <f t="shared" si="1"/>
        <v>1995</v>
      </c>
      <c r="I35" s="78"/>
      <c r="J35" s="78"/>
      <c r="K35" s="78"/>
      <c r="L35" s="78"/>
      <c r="M35" s="79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19</v>
      </c>
      <c r="AH35" s="87">
        <f t="shared" si="11"/>
        <v>1</v>
      </c>
      <c r="AI35" s="85">
        <f>AG35*B35</f>
        <v>1995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>AG36/19</f>
        <v>0.051</v>
      </c>
      <c r="AI36" s="85">
        <f t="shared" si="12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67.1875</v>
      </c>
      <c r="E37" s="76">
        <f>SUMPRODUCT(E28:E36,$B$28:$B$36)</f>
        <v>10.8884656</v>
      </c>
      <c r="F37" s="93">
        <f>SUMPRODUCT(F28:F36,$B$28:$B$36)</f>
        <v>134.331</v>
      </c>
      <c r="G37" s="94"/>
      <c r="H37" s="95">
        <f>SUM(H29:H36)</f>
        <v>3408.7323464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22.116</v>
      </c>
      <c r="AH37" s="77"/>
      <c r="AI37" s="97">
        <f>SUM(AI29:AI36)</f>
        <v>3408.7323464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3408.7323464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6">
      <selection activeCell="J28" sqref="J28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26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AB36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H36</f>
        <v>3409.2650000000003</v>
      </c>
      <c r="N13" s="149"/>
      <c r="O13" s="149"/>
      <c r="P13" s="149">
        <f>ROUND(IF(M13=0,0,M13/H13),2)</f>
        <v>179.44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O36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X36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S36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3409.2650000000003</v>
      </c>
      <c r="N17" s="158"/>
      <c r="O17" s="159"/>
      <c r="P17" s="161">
        <f>SUM(P12:Q16)</f>
        <v>179.44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79</v>
      </c>
      <c r="E22" s="179" t="s">
        <v>97</v>
      </c>
      <c r="F22" s="182" t="s">
        <v>162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09" t="s">
        <v>121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</v>
      </c>
      <c r="E28" s="78"/>
      <c r="F28" s="79"/>
      <c r="G28" s="80">
        <f aca="true" t="shared" si="0" ref="G28:G35">SUM(D28:F28)*$D$26</f>
        <v>0.38</v>
      </c>
      <c r="H28" s="81">
        <f aca="true" t="shared" si="1" ref="H28:H35">G28*B28</f>
        <v>418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0.38</v>
      </c>
      <c r="AH28" s="87">
        <f>AG28/19</f>
        <v>0.02</v>
      </c>
      <c r="AI28" s="85">
        <f aca="true" t="shared" si="11" ref="AI28:AI35">AG28*B28</f>
        <v>418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0.007</v>
      </c>
      <c r="E29" s="78"/>
      <c r="F29" s="79">
        <v>0.008</v>
      </c>
      <c r="G29" s="80">
        <f t="shared" si="0"/>
        <v>0.285</v>
      </c>
      <c r="H29" s="81">
        <f t="shared" si="1"/>
        <v>427.49999999999994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0.285</v>
      </c>
      <c r="AH29" s="87">
        <f aca="true" t="shared" si="12" ref="AH29:AH35">AG29/19</f>
        <v>0.015</v>
      </c>
      <c r="AI29" s="85">
        <f t="shared" si="11"/>
        <v>427.49999999999994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0.007</v>
      </c>
      <c r="E30" s="78">
        <v>0.007</v>
      </c>
      <c r="F30" s="79"/>
      <c r="G30" s="80">
        <f t="shared" si="0"/>
        <v>0.266</v>
      </c>
      <c r="H30" s="81">
        <f t="shared" si="1"/>
        <v>39.900000000000006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0.266</v>
      </c>
      <c r="AH30" s="87">
        <f t="shared" si="12"/>
        <v>0.014</v>
      </c>
      <c r="AI30" s="85">
        <f t="shared" si="11"/>
        <v>39.900000000000006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0.02</v>
      </c>
      <c r="E31" s="78"/>
      <c r="F31" s="79"/>
      <c r="G31" s="80">
        <f t="shared" si="0"/>
        <v>0.38</v>
      </c>
      <c r="H31" s="81">
        <f t="shared" si="1"/>
        <v>70.3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111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0.38</v>
      </c>
      <c r="AH31" s="87">
        <f t="shared" si="12"/>
        <v>0.02</v>
      </c>
      <c r="AI31" s="85">
        <f t="shared" si="11"/>
        <v>70.3</v>
      </c>
    </row>
    <row r="32" spans="1:35" s="106" customFormat="1" ht="15.75">
      <c r="A32" s="30" t="s">
        <v>129</v>
      </c>
      <c r="B32" s="90">
        <v>105</v>
      </c>
      <c r="C32" s="27" t="s">
        <v>52</v>
      </c>
      <c r="D32" s="38"/>
      <c r="E32" s="78"/>
      <c r="F32" s="79">
        <v>1</v>
      </c>
      <c r="G32" s="80">
        <f t="shared" si="0"/>
        <v>19</v>
      </c>
      <c r="H32" s="81">
        <f t="shared" si="1"/>
        <v>1995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85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112"/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19</v>
      </c>
      <c r="AH32" s="87">
        <f t="shared" si="12"/>
        <v>1</v>
      </c>
      <c r="AI32" s="85">
        <f>AG32*B32</f>
        <v>1995</v>
      </c>
    </row>
    <row r="33" spans="1:35" ht="15.75">
      <c r="A33" s="75" t="s">
        <v>55</v>
      </c>
      <c r="B33" s="76">
        <v>1850</v>
      </c>
      <c r="C33" s="27" t="s">
        <v>52</v>
      </c>
      <c r="D33" s="77"/>
      <c r="E33" s="78">
        <v>0.002</v>
      </c>
      <c r="F33" s="79"/>
      <c r="G33" s="80">
        <f t="shared" si="0"/>
        <v>0.038</v>
      </c>
      <c r="H33" s="81">
        <f t="shared" si="1"/>
        <v>70.3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111" t="s">
        <v>92</v>
      </c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0.038</v>
      </c>
      <c r="AH33" s="87">
        <f t="shared" si="12"/>
        <v>0.002</v>
      </c>
      <c r="AI33" s="85">
        <f t="shared" si="11"/>
        <v>70.3</v>
      </c>
    </row>
    <row r="34" spans="1:35" ht="15.75">
      <c r="A34" s="75" t="s">
        <v>77</v>
      </c>
      <c r="B34" s="76">
        <v>265</v>
      </c>
      <c r="C34" s="27" t="s">
        <v>52</v>
      </c>
      <c r="D34" s="77"/>
      <c r="E34" s="78">
        <v>0.04</v>
      </c>
      <c r="F34" s="79"/>
      <c r="G34" s="80">
        <f t="shared" si="0"/>
        <v>0.76</v>
      </c>
      <c r="H34" s="81">
        <f t="shared" si="1"/>
        <v>201.4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112" t="s">
        <v>92</v>
      </c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0.76</v>
      </c>
      <c r="AH34" s="87">
        <f t="shared" si="12"/>
        <v>0.04</v>
      </c>
      <c r="AI34" s="85">
        <f>AG34*B34</f>
        <v>201.4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0.035</v>
      </c>
      <c r="G35" s="80">
        <f t="shared" si="0"/>
        <v>0.665</v>
      </c>
      <c r="H35" s="81">
        <f t="shared" si="1"/>
        <v>186.865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85"/>
      <c r="V35" s="79"/>
      <c r="W35" s="82">
        <f t="shared" si="6"/>
        <v>0</v>
      </c>
      <c r="X35" s="81">
        <f t="shared" si="7"/>
        <v>0</v>
      </c>
      <c r="Y35" s="112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0.665</v>
      </c>
      <c r="AH35" s="87">
        <f t="shared" si="12"/>
        <v>0.035</v>
      </c>
      <c r="AI35" s="85">
        <f t="shared" si="11"/>
        <v>186.865</v>
      </c>
    </row>
    <row r="36" spans="1:35" ht="15">
      <c r="A36" s="91" t="s">
        <v>58</v>
      </c>
      <c r="B36" s="92"/>
      <c r="C36" s="38"/>
      <c r="D36" s="76">
        <f>SUMPRODUCT(D28:D35,$B$28:$B$35)</f>
        <v>37.25</v>
      </c>
      <c r="E36" s="76">
        <f>SUMPRODUCT(E28:E35,$B$28:$B$35)</f>
        <v>15.35</v>
      </c>
      <c r="F36" s="93">
        <f>SUMPRODUCT(F28:F35,$B$28:$B$35)</f>
        <v>126.83500000000001</v>
      </c>
      <c r="G36" s="94"/>
      <c r="H36" s="95">
        <f>SUM(H28:H35)</f>
        <v>3409.2650000000003</v>
      </c>
      <c r="I36" s="76">
        <f>SUMPRODUCT(I28:I35,$B$28:$B$35)</f>
        <v>0</v>
      </c>
      <c r="J36" s="76">
        <f>SUMPRODUCT(J35:J328,$B$28:$B$35)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SUM(AG28:AG33,AG34:AG35)</f>
        <v>21.774</v>
      </c>
      <c r="AH36" s="77"/>
      <c r="AI36" s="97">
        <f>SUM(AI28:AI35)</f>
        <v>3409.2650000000003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115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33" t="s">
        <v>61</v>
      </c>
      <c r="W38" s="133"/>
      <c r="X38" s="133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3409.2650000000003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33"/>
      <c r="W39" s="133"/>
      <c r="X39" s="133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103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6">
      <selection activeCell="K28" sqref="K28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4.7109375" style="0" customWidth="1"/>
    <col min="6" max="6" width="9.28125" style="0" customWidth="1"/>
    <col min="7" max="7" width="6.7109375" style="0" customWidth="1"/>
    <col min="8" max="8" width="9.00390625" style="0" customWidth="1"/>
    <col min="9" max="9" width="8.140625" style="0" customWidth="1"/>
    <col min="10" max="10" width="9.8515625" style="0" customWidth="1"/>
    <col min="11" max="11" width="5.7109375" style="0" customWidth="1"/>
    <col min="12" max="12" width="7.57421875" style="0" customWidth="1"/>
    <col min="13" max="13" width="9.710937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"27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3411.3310315000003</v>
      </c>
      <c r="N13" s="149"/>
      <c r="O13" s="149"/>
      <c r="P13" s="149">
        <f>ROUND(IF(M13=0,0,M13/H13),2)</f>
        <v>179.54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3411.3310315000003</v>
      </c>
      <c r="N17" s="158"/>
      <c r="O17" s="159"/>
      <c r="P17" s="161">
        <f>SUM(P12:Q16)</f>
        <v>179.54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 customHeight="1">
      <c r="A22" s="11" t="s">
        <v>41</v>
      </c>
      <c r="B22" s="45" t="s">
        <v>42</v>
      </c>
      <c r="C22" s="164"/>
      <c r="D22" s="176" t="s">
        <v>108</v>
      </c>
      <c r="E22" s="179" t="s">
        <v>97</v>
      </c>
      <c r="F22" s="191" t="s">
        <v>164</v>
      </c>
      <c r="G22" s="185" t="s">
        <v>43</v>
      </c>
      <c r="H22" s="188" t="s">
        <v>42</v>
      </c>
      <c r="I22" s="204"/>
      <c r="J22" s="207"/>
      <c r="K22" s="207"/>
      <c r="L22" s="207"/>
      <c r="M22" s="210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207"/>
      <c r="U22" s="207"/>
      <c r="V22" s="210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92"/>
      <c r="G23" s="186"/>
      <c r="H23" s="189"/>
      <c r="I23" s="205"/>
      <c r="J23" s="208"/>
      <c r="K23" s="208"/>
      <c r="L23" s="208"/>
      <c r="M23" s="211"/>
      <c r="N23" s="186"/>
      <c r="O23" s="189"/>
      <c r="P23" s="177"/>
      <c r="Q23" s="192"/>
      <c r="R23" s="186"/>
      <c r="S23" s="189"/>
      <c r="T23" s="208"/>
      <c r="U23" s="208"/>
      <c r="V23" s="211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93"/>
      <c r="G24" s="187"/>
      <c r="H24" s="190"/>
      <c r="I24" s="206"/>
      <c r="J24" s="209"/>
      <c r="K24" s="209"/>
      <c r="L24" s="209"/>
      <c r="M24" s="212"/>
      <c r="N24" s="187"/>
      <c r="O24" s="190"/>
      <c r="P24" s="178"/>
      <c r="Q24" s="193"/>
      <c r="R24" s="187"/>
      <c r="S24" s="190"/>
      <c r="T24" s="209"/>
      <c r="U24" s="209"/>
      <c r="V24" s="212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165</v>
      </c>
      <c r="E27" s="65">
        <v>200</v>
      </c>
      <c r="F27" s="67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53</v>
      </c>
      <c r="B28" s="76">
        <v>1500</v>
      </c>
      <c r="C28" s="27" t="s">
        <v>52</v>
      </c>
      <c r="D28" s="77">
        <v>0.01</v>
      </c>
      <c r="E28" s="78"/>
      <c r="F28" s="79">
        <v>0.01</v>
      </c>
      <c r="G28" s="80">
        <f aca="true" t="shared" si="0" ref="G28:G36">SUM(D28:F28)*$D$26</f>
        <v>0.38</v>
      </c>
      <c r="H28" s="81">
        <f aca="true" t="shared" si="1" ref="H28:H36">G28*B28</f>
        <v>570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0.38</v>
      </c>
      <c r="AH28" s="87">
        <f>AG28/19</f>
        <v>0.02</v>
      </c>
      <c r="AI28" s="85">
        <f aca="true" t="shared" si="11" ref="AI28:AI36">AG28*B28</f>
        <v>570</v>
      </c>
    </row>
    <row r="29" spans="1:35" ht="15.75">
      <c r="A29" s="75" t="s">
        <v>54</v>
      </c>
      <c r="B29" s="76">
        <v>150</v>
      </c>
      <c r="C29" s="27" t="s">
        <v>52</v>
      </c>
      <c r="D29" s="77"/>
      <c r="E29" s="78">
        <v>0.012</v>
      </c>
      <c r="F29" s="79"/>
      <c r="G29" s="80">
        <f t="shared" si="0"/>
        <v>0.228</v>
      </c>
      <c r="H29" s="81">
        <f t="shared" si="1"/>
        <v>34.2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0.228</v>
      </c>
      <c r="AH29" s="87">
        <f aca="true" t="shared" si="12" ref="AH29:AH36">AG29/19</f>
        <v>0.012</v>
      </c>
      <c r="AI29" s="85">
        <f t="shared" si="11"/>
        <v>34.2</v>
      </c>
    </row>
    <row r="30" spans="1:35" ht="15.75">
      <c r="A30" s="75" t="s">
        <v>88</v>
      </c>
      <c r="B30" s="76">
        <v>120</v>
      </c>
      <c r="C30" s="27" t="s">
        <v>52</v>
      </c>
      <c r="D30" s="77">
        <v>0.01</v>
      </c>
      <c r="E30" s="78"/>
      <c r="F30" s="79"/>
      <c r="G30" s="80">
        <f t="shared" si="0"/>
        <v>0.19</v>
      </c>
      <c r="H30" s="81">
        <f t="shared" si="1"/>
        <v>22.8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0.19</v>
      </c>
      <c r="AH30" s="87">
        <f t="shared" si="12"/>
        <v>0.01</v>
      </c>
      <c r="AI30" s="85">
        <f t="shared" si="11"/>
        <v>22.8</v>
      </c>
    </row>
    <row r="31" spans="1:35" ht="15.75">
      <c r="A31" s="75" t="s">
        <v>119</v>
      </c>
      <c r="B31" s="76">
        <v>580</v>
      </c>
      <c r="C31" s="27" t="s">
        <v>52</v>
      </c>
      <c r="D31" s="77">
        <v>0.027</v>
      </c>
      <c r="E31" s="78"/>
      <c r="F31" s="79"/>
      <c r="G31" s="80">
        <f t="shared" si="0"/>
        <v>0.513</v>
      </c>
      <c r="H31" s="81">
        <f t="shared" si="1"/>
        <v>297.54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0.513</v>
      </c>
      <c r="AH31" s="87">
        <f t="shared" si="12"/>
        <v>0.027</v>
      </c>
      <c r="AI31" s="85">
        <f t="shared" si="11"/>
        <v>297.54</v>
      </c>
    </row>
    <row r="32" spans="1:35" ht="15.75">
      <c r="A32" s="75" t="s">
        <v>109</v>
      </c>
      <c r="B32" s="76">
        <v>473.6842</v>
      </c>
      <c r="C32" s="27" t="s">
        <v>52</v>
      </c>
      <c r="D32" s="77">
        <v>0.01</v>
      </c>
      <c r="E32" s="78"/>
      <c r="F32" s="79"/>
      <c r="G32" s="80">
        <f t="shared" si="0"/>
        <v>0.19</v>
      </c>
      <c r="H32" s="81">
        <f t="shared" si="1"/>
        <v>89.99999799999999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>AG32*B32</f>
        <v>89.99999799999999</v>
      </c>
    </row>
    <row r="33" spans="1:35" s="106" customFormat="1" ht="15.75">
      <c r="A33" s="75" t="s">
        <v>129</v>
      </c>
      <c r="B33" s="76">
        <v>105</v>
      </c>
      <c r="C33" s="27" t="s">
        <v>52</v>
      </c>
      <c r="D33" s="77"/>
      <c r="E33" s="78"/>
      <c r="F33" s="79">
        <v>1</v>
      </c>
      <c r="G33" s="80">
        <f t="shared" si="0"/>
        <v>19</v>
      </c>
      <c r="H33" s="81">
        <f t="shared" si="1"/>
        <v>1995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 t="s">
        <v>92</v>
      </c>
      <c r="Z33" s="79"/>
      <c r="AA33" s="82">
        <f t="shared" si="8"/>
        <v>0</v>
      </c>
      <c r="AB33" s="83">
        <f t="shared" si="9"/>
        <v>0</v>
      </c>
      <c r="AC33" s="105"/>
      <c r="AD33" s="105"/>
      <c r="AE33" s="85"/>
      <c r="AF33" s="85"/>
      <c r="AG33" s="86">
        <f t="shared" si="10"/>
        <v>19</v>
      </c>
      <c r="AH33" s="87">
        <f t="shared" si="12"/>
        <v>1</v>
      </c>
      <c r="AI33" s="85">
        <f t="shared" si="11"/>
        <v>1995</v>
      </c>
    </row>
    <row r="34" spans="1:35" s="106" customFormat="1" ht="15.75">
      <c r="A34" s="75" t="s">
        <v>78</v>
      </c>
      <c r="B34" s="76">
        <v>413.7931</v>
      </c>
      <c r="C34" s="27" t="s">
        <v>52</v>
      </c>
      <c r="D34" s="77"/>
      <c r="E34" s="78"/>
      <c r="F34" s="79">
        <v>0.015</v>
      </c>
      <c r="G34" s="80">
        <f t="shared" si="0"/>
        <v>0.285</v>
      </c>
      <c r="H34" s="81">
        <f t="shared" si="1"/>
        <v>117.93103349999998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92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0.285</v>
      </c>
      <c r="AH34" s="87">
        <f t="shared" si="12"/>
        <v>0.015</v>
      </c>
      <c r="AI34" s="85">
        <f>AG34*B34</f>
        <v>117.93103349999998</v>
      </c>
    </row>
    <row r="35" spans="1:35" s="106" customFormat="1" ht="15.75">
      <c r="A35" s="75" t="s">
        <v>55</v>
      </c>
      <c r="B35" s="76">
        <v>1850</v>
      </c>
      <c r="C35" s="27" t="s">
        <v>52</v>
      </c>
      <c r="D35" s="77"/>
      <c r="E35" s="78">
        <v>0.002</v>
      </c>
      <c r="F35" s="79"/>
      <c r="G35" s="80">
        <f t="shared" si="0"/>
        <v>0.038</v>
      </c>
      <c r="H35" s="81">
        <f t="shared" si="1"/>
        <v>70.3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 t="s">
        <v>92</v>
      </c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0.038</v>
      </c>
      <c r="AH35" s="87">
        <f t="shared" si="12"/>
        <v>0.002</v>
      </c>
      <c r="AI35" s="85">
        <f>AG35*B35</f>
        <v>70.3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0.04</v>
      </c>
      <c r="G36" s="80">
        <f t="shared" si="0"/>
        <v>0.76</v>
      </c>
      <c r="H36" s="81">
        <f t="shared" si="1"/>
        <v>213.56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0.76</v>
      </c>
      <c r="AH36" s="87">
        <f t="shared" si="12"/>
        <v>0.04</v>
      </c>
      <c r="AI36" s="85">
        <f t="shared" si="11"/>
        <v>213.56</v>
      </c>
    </row>
    <row r="37" spans="1:35" ht="15">
      <c r="A37" s="91" t="s">
        <v>58</v>
      </c>
      <c r="B37" s="92"/>
      <c r="C37" s="38"/>
      <c r="D37" s="76">
        <f>SUMPRODUCT(D28:D36,$B$28:$B$36)</f>
        <v>36.596842</v>
      </c>
      <c r="E37" s="76">
        <f>SUMPRODUCT(E28:E36,$B$28:$B$36)</f>
        <v>5.5</v>
      </c>
      <c r="F37" s="93">
        <f>SUMPRODUCT(F28:F36,$B$28:$B$36)</f>
        <v>137.4468965</v>
      </c>
      <c r="G37" s="94"/>
      <c r="H37" s="95">
        <f>SUM(H28:H36)</f>
        <v>3411.3310315000003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SUMPRODUCT(P28:P36,$B$28:$B$36)</f>
        <v>0</v>
      </c>
      <c r="Q37" s="93">
        <f>SUMPRODUCT(Q28:Q36,$B$28:$B$36)</f>
        <v>0</v>
      </c>
      <c r="R37" s="94"/>
      <c r="S37" s="95">
        <f>SUM(S28:S36)</f>
        <v>0</v>
      </c>
      <c r="T37" s="93">
        <f>SUMPRODUCT(T28:T36,$B$28:$B$36)</f>
        <v>0</v>
      </c>
      <c r="U37" s="93">
        <f>SUMPRODUCT(U28:U36,$B$28:$B$36)</f>
        <v>0</v>
      </c>
      <c r="V37" s="93">
        <f>SUMPRODUCT(V28:V36,$B$28:$B$36)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SUM(AG28:AG33,AG34:AG36)</f>
        <v>21.584000000000003</v>
      </c>
      <c r="AH37" s="77"/>
      <c r="AI37" s="97">
        <f>SUM(AI28:AI36)</f>
        <v>3411.3310315000003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3411.3310315000003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7">
      <selection activeCell="F36" sqref="F36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6.140625" style="0" customWidth="1"/>
    <col min="5" max="5" width="5.8515625" style="0" customWidth="1"/>
    <col min="6" max="6" width="11.00390625" style="0" customWidth="1"/>
    <col min="7" max="7" width="6.7109375" style="0" customWidth="1"/>
    <col min="8" max="8" width="9.00390625" style="0" customWidth="1"/>
    <col min="9" max="9" width="5.5742187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02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3411.1030790000004</v>
      </c>
      <c r="N13" s="149"/>
      <c r="O13" s="149"/>
      <c r="P13" s="149">
        <f>ROUND(IF(M13=0,0,M13/H13),2)</f>
        <v>179.53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3411.1030790000004</v>
      </c>
      <c r="N17" s="158"/>
      <c r="O17" s="159"/>
      <c r="P17" s="161">
        <f>SUM(P12:Q16)</f>
        <v>179.53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 customHeight="1">
      <c r="A22" s="11" t="s">
        <v>41</v>
      </c>
      <c r="B22" s="45" t="s">
        <v>42</v>
      </c>
      <c r="C22" s="164"/>
      <c r="D22" s="176" t="s">
        <v>82</v>
      </c>
      <c r="E22" s="179" t="s">
        <v>91</v>
      </c>
      <c r="F22" s="182" t="s">
        <v>130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9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200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131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6">SUM(D28:F28)*$D$26</f>
        <v>0.57</v>
      </c>
      <c r="H28" s="81">
        <f aca="true" t="shared" si="1" ref="H28:H36">G28*B28</f>
        <v>627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0.57</v>
      </c>
      <c r="AH28" s="87">
        <f>AG28/19</f>
        <v>0.03</v>
      </c>
      <c r="AI28" s="85">
        <f aca="true" t="shared" si="11" ref="AI28:AI36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/>
      <c r="G29" s="80">
        <f t="shared" si="0"/>
        <v>0.19</v>
      </c>
      <c r="H29" s="81">
        <f t="shared" si="1"/>
        <v>285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0.19</v>
      </c>
      <c r="AH29" s="87">
        <f aca="true" t="shared" si="12" ref="AH29:AH36">AG29/19</f>
        <v>0.01</v>
      </c>
      <c r="AI29" s="85">
        <f t="shared" si="11"/>
        <v>285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0.014</v>
      </c>
      <c r="E30" s="78">
        <v>0.013</v>
      </c>
      <c r="F30" s="79"/>
      <c r="G30" s="80">
        <f t="shared" si="0"/>
        <v>0.513</v>
      </c>
      <c r="H30" s="81">
        <f t="shared" si="1"/>
        <v>76.95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0.513</v>
      </c>
      <c r="AH30" s="87">
        <f t="shared" si="12"/>
        <v>0.027</v>
      </c>
      <c r="AI30" s="85">
        <f t="shared" si="11"/>
        <v>76.95</v>
      </c>
    </row>
    <row r="31" spans="1:35" ht="15.75">
      <c r="A31" s="75" t="s">
        <v>87</v>
      </c>
      <c r="B31" s="76">
        <v>80</v>
      </c>
      <c r="C31" s="27" t="s">
        <v>52</v>
      </c>
      <c r="D31" s="77">
        <v>0.045</v>
      </c>
      <c r="E31" s="78"/>
      <c r="F31" s="79"/>
      <c r="G31" s="80">
        <f t="shared" si="0"/>
        <v>0.855</v>
      </c>
      <c r="H31" s="81">
        <f t="shared" si="1"/>
        <v>68.4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0.855</v>
      </c>
      <c r="AH31" s="87">
        <f t="shared" si="12"/>
        <v>0.045</v>
      </c>
      <c r="AI31" s="85">
        <f t="shared" si="11"/>
        <v>68.4</v>
      </c>
    </row>
    <row r="32" spans="1:35" ht="15.75">
      <c r="A32" s="75" t="s">
        <v>98</v>
      </c>
      <c r="B32" s="76">
        <v>851.0638</v>
      </c>
      <c r="C32" s="27" t="s">
        <v>52</v>
      </c>
      <c r="D32" s="77"/>
      <c r="E32" s="78">
        <v>0.01</v>
      </c>
      <c r="F32" s="79"/>
      <c r="G32" s="80">
        <f t="shared" si="0"/>
        <v>0.19</v>
      </c>
      <c r="H32" s="81">
        <f t="shared" si="1"/>
        <v>161.702122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 t="shared" si="11"/>
        <v>161.702122</v>
      </c>
    </row>
    <row r="33" spans="1:35" ht="15.75">
      <c r="A33" s="75" t="s">
        <v>74</v>
      </c>
      <c r="B33" s="76">
        <v>473.6842</v>
      </c>
      <c r="C33" s="27" t="s">
        <v>52</v>
      </c>
      <c r="D33" s="77"/>
      <c r="E33" s="78">
        <v>0.025</v>
      </c>
      <c r="F33" s="79"/>
      <c r="G33" s="80">
        <f t="shared" si="0"/>
        <v>0.47500000000000003</v>
      </c>
      <c r="H33" s="81">
        <f t="shared" si="1"/>
        <v>224.999995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0.47500000000000003</v>
      </c>
      <c r="AH33" s="87">
        <f t="shared" si="12"/>
        <v>0.025</v>
      </c>
      <c r="AI33" s="85">
        <f>AG33*B33</f>
        <v>224.999995</v>
      </c>
    </row>
    <row r="34" spans="1:35" ht="15.75">
      <c r="A34" s="75" t="s">
        <v>75</v>
      </c>
      <c r="B34" s="76">
        <v>315.8333</v>
      </c>
      <c r="C34" s="27" t="s">
        <v>52</v>
      </c>
      <c r="D34" s="77"/>
      <c r="E34" s="78"/>
      <c r="F34" s="79">
        <v>0.06</v>
      </c>
      <c r="G34" s="80">
        <f t="shared" si="0"/>
        <v>1.14</v>
      </c>
      <c r="H34" s="81">
        <f t="shared" si="1"/>
        <v>360.049962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1.14</v>
      </c>
      <c r="AH34" s="87">
        <f t="shared" si="12"/>
        <v>0.06</v>
      </c>
      <c r="AI34" s="85">
        <f>AG34*B34</f>
        <v>360.049962</v>
      </c>
    </row>
    <row r="35" spans="1:35" ht="15.75">
      <c r="A35" s="75" t="s">
        <v>127</v>
      </c>
      <c r="B35" s="76">
        <v>400</v>
      </c>
      <c r="C35" s="27" t="s">
        <v>52</v>
      </c>
      <c r="D35" s="77"/>
      <c r="E35" s="78"/>
      <c r="F35" s="79">
        <v>0.17562</v>
      </c>
      <c r="G35" s="80">
        <f t="shared" si="0"/>
        <v>3.33678</v>
      </c>
      <c r="H35" s="81">
        <f t="shared" si="1"/>
        <v>1334.712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84"/>
      <c r="AD35" s="84"/>
      <c r="AE35" s="85"/>
      <c r="AF35" s="85"/>
      <c r="AG35" s="86">
        <f t="shared" si="10"/>
        <v>3.33678</v>
      </c>
      <c r="AH35" s="87">
        <f t="shared" si="12"/>
        <v>0.17562</v>
      </c>
      <c r="AI35" s="85">
        <f>AG35*B35</f>
        <v>1334.712</v>
      </c>
    </row>
    <row r="36" spans="1:35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84"/>
      <c r="AD36" s="84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53.7</v>
      </c>
      <c r="E37" s="76">
        <f>SUMPRODUCT(E28:E36,$B$28:$B$36)</f>
        <v>22.302743</v>
      </c>
      <c r="F37" s="93">
        <f>SUMPRODUCT(F28:F36,$B$28:$B$36)</f>
        <v>103.52899800000002</v>
      </c>
      <c r="G37" s="94"/>
      <c r="H37" s="95">
        <f>SUM(H28:H36)</f>
        <v>3411.1030790000004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SUM(AG28:AG30,AG31:AG36)</f>
        <v>8.23878</v>
      </c>
      <c r="AH37" s="77"/>
      <c r="AI37" s="97">
        <f>SUM(AI28:AI36)</f>
        <v>3411.1030790000004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3411.1030790000004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PageLayoutView="0" workbookViewId="0" topLeftCell="A16">
      <selection activeCell="D19" sqref="D19:AF19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421875" style="0" customWidth="1"/>
    <col min="7" max="7" width="6.7109375" style="0" customWidth="1"/>
    <col min="8" max="8" width="9.00390625" style="0" customWidth="1"/>
    <col min="9" max="9" width="5.00390625" style="0" customWidth="1"/>
    <col min="10" max="10" width="7.281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28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3410.6900000000005</v>
      </c>
      <c r="N13" s="149"/>
      <c r="O13" s="149"/>
      <c r="P13" s="149">
        <f>ROUND(IF(M13=0,0,M13/H13),2)</f>
        <v>179.51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3410.6900000000005</v>
      </c>
      <c r="N17" s="158"/>
      <c r="O17" s="159"/>
      <c r="P17" s="161">
        <f>SUM(P12:Q16)</f>
        <v>179.51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94</v>
      </c>
      <c r="E22" s="179" t="s">
        <v>80</v>
      </c>
      <c r="F22" s="213" t="s">
        <v>134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214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215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3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0.028</v>
      </c>
      <c r="E28" s="78"/>
      <c r="F28" s="79"/>
      <c r="G28" s="80">
        <f aca="true" t="shared" si="0" ref="G28:G36">SUM(D28:F28)*$D$26</f>
        <v>0.532</v>
      </c>
      <c r="H28" s="81">
        <f aca="true" t="shared" si="1" ref="H28:H36">G28*B28</f>
        <v>585.2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0.532</v>
      </c>
      <c r="AH28" s="87">
        <f>AG28/19</f>
        <v>0.028</v>
      </c>
      <c r="AI28" s="85">
        <f aca="true" t="shared" si="11" ref="AI28:AI36">AG28*B28</f>
        <v>585.2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/>
      <c r="G29" s="80">
        <f t="shared" si="0"/>
        <v>0.19</v>
      </c>
      <c r="H29" s="81">
        <f t="shared" si="1"/>
        <v>285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0.19</v>
      </c>
      <c r="AH29" s="87">
        <f aca="true" t="shared" si="12" ref="AH29:AH36">AG29/19</f>
        <v>0.01</v>
      </c>
      <c r="AI29" s="85">
        <f t="shared" si="11"/>
        <v>285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0.015</v>
      </c>
      <c r="E30" s="78">
        <v>0.015</v>
      </c>
      <c r="F30" s="79"/>
      <c r="G30" s="80">
        <f t="shared" si="0"/>
        <v>0.57</v>
      </c>
      <c r="H30" s="81">
        <f t="shared" si="1"/>
        <v>85.49999999999999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0.57</v>
      </c>
      <c r="AH30" s="87">
        <f t="shared" si="12"/>
        <v>0.03</v>
      </c>
      <c r="AI30" s="85">
        <f t="shared" si="11"/>
        <v>85.49999999999999</v>
      </c>
    </row>
    <row r="31" spans="1:35" ht="15.75">
      <c r="A31" s="75" t="s">
        <v>93</v>
      </c>
      <c r="B31" s="76">
        <v>85</v>
      </c>
      <c r="C31" s="27" t="s">
        <v>52</v>
      </c>
      <c r="D31" s="77">
        <v>0.04</v>
      </c>
      <c r="E31" s="78"/>
      <c r="F31" s="79"/>
      <c r="G31" s="80">
        <f t="shared" si="0"/>
        <v>0.76</v>
      </c>
      <c r="H31" s="81">
        <f t="shared" si="1"/>
        <v>64.6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0.76</v>
      </c>
      <c r="AH31" s="87">
        <f t="shared" si="12"/>
        <v>0.04</v>
      </c>
      <c r="AI31" s="85">
        <f t="shared" si="11"/>
        <v>64.6</v>
      </c>
    </row>
    <row r="32" spans="1:35" ht="15.75">
      <c r="A32" s="75" t="s">
        <v>55</v>
      </c>
      <c r="B32" s="76">
        <v>1850</v>
      </c>
      <c r="C32" s="27" t="s">
        <v>52</v>
      </c>
      <c r="D32" s="77"/>
      <c r="E32" s="78">
        <v>0.004</v>
      </c>
      <c r="F32" s="79"/>
      <c r="G32" s="80">
        <f t="shared" si="0"/>
        <v>0.076</v>
      </c>
      <c r="H32" s="81">
        <f t="shared" si="1"/>
        <v>140.6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 t="s">
        <v>92</v>
      </c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0.076</v>
      </c>
      <c r="AH32" s="87">
        <f t="shared" si="12"/>
        <v>0.004</v>
      </c>
      <c r="AI32" s="85">
        <f t="shared" si="11"/>
        <v>140.6</v>
      </c>
    </row>
    <row r="33" spans="1:35" ht="15.75">
      <c r="A33" s="75" t="s">
        <v>77</v>
      </c>
      <c r="B33" s="76">
        <v>265</v>
      </c>
      <c r="C33" s="27" t="s">
        <v>52</v>
      </c>
      <c r="D33" s="77"/>
      <c r="E33" s="78">
        <v>0.095</v>
      </c>
      <c r="F33" s="79"/>
      <c r="G33" s="80">
        <f t="shared" si="0"/>
        <v>1.805</v>
      </c>
      <c r="H33" s="81">
        <f t="shared" si="1"/>
        <v>478.325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 t="s">
        <v>92</v>
      </c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1.805</v>
      </c>
      <c r="AH33" s="87">
        <f t="shared" si="12"/>
        <v>0.095</v>
      </c>
      <c r="AI33" s="85">
        <f>AG33*B33</f>
        <v>478.325</v>
      </c>
    </row>
    <row r="34" spans="1:35" s="106" customFormat="1" ht="15.75">
      <c r="A34" s="75" t="s">
        <v>125</v>
      </c>
      <c r="B34" s="76">
        <v>1600</v>
      </c>
      <c r="C34" s="27" t="s">
        <v>52</v>
      </c>
      <c r="D34" s="77"/>
      <c r="E34" s="78"/>
      <c r="F34" s="79">
        <v>0.02169</v>
      </c>
      <c r="G34" s="80">
        <f t="shared" si="0"/>
        <v>0.41211000000000003</v>
      </c>
      <c r="H34" s="81">
        <f t="shared" si="1"/>
        <v>659.3760000000001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0.41211000000000003</v>
      </c>
      <c r="AH34" s="87">
        <f t="shared" si="12"/>
        <v>0.02169</v>
      </c>
      <c r="AI34" s="85">
        <f t="shared" si="11"/>
        <v>659.3760000000001</v>
      </c>
    </row>
    <row r="35" spans="1:35" s="106" customFormat="1" ht="15.75">
      <c r="A35" s="75" t="s">
        <v>129</v>
      </c>
      <c r="B35" s="76">
        <v>75</v>
      </c>
      <c r="C35" s="27" t="s">
        <v>52</v>
      </c>
      <c r="D35" s="77"/>
      <c r="E35" s="78"/>
      <c r="F35" s="79">
        <v>1</v>
      </c>
      <c r="G35" s="80">
        <f t="shared" si="0"/>
        <v>19</v>
      </c>
      <c r="H35" s="81">
        <f t="shared" si="1"/>
        <v>1425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19</v>
      </c>
      <c r="AH35" s="87">
        <f t="shared" si="12"/>
        <v>1</v>
      </c>
      <c r="AI35" s="85">
        <f>AG35*B35</f>
        <v>1425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51.449999999999996</v>
      </c>
      <c r="E37" s="76">
        <f>SUMPRODUCT(E28:E36,$B$28:$B$36)</f>
        <v>34.825</v>
      </c>
      <c r="F37" s="93">
        <f>SUMPRODUCT(F28:F36,$B$28:$B$36)</f>
        <v>124.03500000000001</v>
      </c>
      <c r="G37" s="94"/>
      <c r="H37" s="95">
        <f>SUM(H29:H36)</f>
        <v>3410.6900000000005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96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SUM(AG28:AG33,AG34:AG36)</f>
        <v>24.31411</v>
      </c>
      <c r="AH37" s="77"/>
      <c r="AI37" s="97">
        <f>SUM(AI28:AI36)</f>
        <v>3995.8900000000003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3410.6900000000005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3">
      <selection activeCell="J32" sqref="J32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7.710937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05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AB36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H36</f>
        <v>3411.2258</v>
      </c>
      <c r="N13" s="149"/>
      <c r="O13" s="149"/>
      <c r="P13" s="149">
        <f>ROUND(IF(M13=0,0,M13/H13),2)</f>
        <v>179.54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O36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X36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S36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3411.2258</v>
      </c>
      <c r="N17" s="158"/>
      <c r="O17" s="159"/>
      <c r="P17" s="161">
        <f>SUM(P12:Q16)</f>
        <v>179.54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112</v>
      </c>
      <c r="E22" s="179" t="s">
        <v>97</v>
      </c>
      <c r="F22" s="182" t="s">
        <v>139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201" t="s">
        <v>110</v>
      </c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202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203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65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0.02</v>
      </c>
      <c r="E28" s="78"/>
      <c r="F28" s="79"/>
      <c r="G28" s="80">
        <f aca="true" t="shared" si="0" ref="G28:G35">SUM(D28:F28)*$D$26</f>
        <v>0.38</v>
      </c>
      <c r="H28" s="81">
        <f aca="true" t="shared" si="1" ref="H28:H35">G28*B28</f>
        <v>418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0.38</v>
      </c>
      <c r="AH28" s="87">
        <f>AG28/19</f>
        <v>0.02</v>
      </c>
      <c r="AI28" s="85">
        <f aca="true" t="shared" si="11" ref="AI28:AI35">AG28*B28</f>
        <v>418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0.011</v>
      </c>
      <c r="G29" s="80">
        <f t="shared" si="0"/>
        <v>0.418</v>
      </c>
      <c r="H29" s="81">
        <f t="shared" si="1"/>
        <v>627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0.418</v>
      </c>
      <c r="AH29" s="87">
        <f aca="true" t="shared" si="12" ref="AH29:AH35">AG29/19</f>
        <v>0.022</v>
      </c>
      <c r="AI29" s="85">
        <f t="shared" si="11"/>
        <v>627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105.44999999999999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105.44999999999999</v>
      </c>
    </row>
    <row r="32" spans="1:35" ht="15.75">
      <c r="A32" s="75" t="s">
        <v>125</v>
      </c>
      <c r="B32" s="76">
        <v>1600</v>
      </c>
      <c r="C32" s="27" t="s">
        <v>52</v>
      </c>
      <c r="D32" s="77"/>
      <c r="E32" s="78"/>
      <c r="F32" s="79">
        <v>0.01</v>
      </c>
      <c r="G32" s="80">
        <f t="shared" si="0"/>
        <v>0.19</v>
      </c>
      <c r="H32" s="81">
        <f t="shared" si="1"/>
        <v>304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0.19</v>
      </c>
      <c r="AH32" s="87">
        <f t="shared" si="12"/>
        <v>0.01</v>
      </c>
      <c r="AI32" s="85">
        <f t="shared" si="11"/>
        <v>304</v>
      </c>
    </row>
    <row r="33" spans="1:35" s="106" customFormat="1" ht="15.75">
      <c r="A33" s="75" t="s">
        <v>128</v>
      </c>
      <c r="B33" s="76">
        <v>360</v>
      </c>
      <c r="C33" s="27" t="s">
        <v>52</v>
      </c>
      <c r="D33" s="77"/>
      <c r="E33" s="78"/>
      <c r="F33" s="79">
        <v>0.21582</v>
      </c>
      <c r="G33" s="80">
        <f t="shared" si="0"/>
        <v>4.10058</v>
      </c>
      <c r="H33" s="81">
        <f t="shared" si="1"/>
        <v>1476.2087999999999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105"/>
      <c r="AD33" s="105"/>
      <c r="AE33" s="85"/>
      <c r="AF33" s="85"/>
      <c r="AG33" s="86">
        <f t="shared" si="10"/>
        <v>4.10058</v>
      </c>
      <c r="AH33" s="87">
        <f t="shared" si="12"/>
        <v>0.21581999999999998</v>
      </c>
      <c r="AI33" s="85">
        <f>AG33*B33</f>
        <v>1476.2087999999999</v>
      </c>
    </row>
    <row r="34" spans="1:35" ht="15.75">
      <c r="A34" s="75" t="s">
        <v>55</v>
      </c>
      <c r="B34" s="76">
        <v>1850</v>
      </c>
      <c r="C34" s="27" t="s">
        <v>52</v>
      </c>
      <c r="D34" s="77"/>
      <c r="E34" s="78">
        <v>0.004</v>
      </c>
      <c r="F34" s="79"/>
      <c r="G34" s="80">
        <f t="shared" si="0"/>
        <v>0.076</v>
      </c>
      <c r="H34" s="81">
        <f t="shared" si="1"/>
        <v>140.6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84"/>
      <c r="AD34" s="84"/>
      <c r="AE34" s="85"/>
      <c r="AF34" s="85"/>
      <c r="AG34" s="86">
        <f t="shared" si="10"/>
        <v>0.076</v>
      </c>
      <c r="AH34" s="87">
        <f t="shared" si="12"/>
        <v>0.004</v>
      </c>
      <c r="AI34" s="85">
        <f t="shared" si="11"/>
        <v>140.6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0.053</v>
      </c>
      <c r="G35" s="80">
        <f t="shared" si="0"/>
        <v>1.007</v>
      </c>
      <c r="H35" s="81">
        <f t="shared" si="1"/>
        <v>282.967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1.007</v>
      </c>
      <c r="AH35" s="87">
        <f t="shared" si="12"/>
        <v>0.05299999999999999</v>
      </c>
      <c r="AI35" s="85">
        <f t="shared" si="11"/>
        <v>282.967</v>
      </c>
    </row>
    <row r="36" spans="1:35" ht="15">
      <c r="A36" s="91" t="s">
        <v>58</v>
      </c>
      <c r="B36" s="92"/>
      <c r="C36" s="38"/>
      <c r="D36" s="76">
        <f>SUMPRODUCT(D28:D35,$B$28:$B$35)</f>
        <v>45.55</v>
      </c>
      <c r="E36" s="76">
        <f>SUMPRODUCT(E28:E35,$B$28:$B$35)</f>
        <v>8.9</v>
      </c>
      <c r="F36" s="93">
        <f>SUMPRODUCT(F28:F35,$B$28:$B$35)</f>
        <v>125.0882</v>
      </c>
      <c r="G36" s="94"/>
      <c r="H36" s="95">
        <f>SUM(H28:H35)</f>
        <v>3411.2258</v>
      </c>
      <c r="I36" s="76">
        <f>SUMPRODUCT(I34:I35,$B$34:$B$35)</f>
        <v>0</v>
      </c>
      <c r="J36" s="76">
        <f>SUMPRODUCT(J34:J35,$B$34:$B$35)</f>
        <v>0</v>
      </c>
      <c r="K36" s="76">
        <f>SUMPRODUCT(K34:K35,$B$34:$B$35)</f>
        <v>0</v>
      </c>
      <c r="L36" s="76">
        <f>SUMPRODUCT(L34:L35,$B$34:$B$35)</f>
        <v>0</v>
      </c>
      <c r="M36" s="76">
        <f>SUMPRODUCT(M34:M35,$B$34:$B$35)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SUMPRODUCT(Y34:Y35,$B$34:$B$35)</f>
        <v>0</v>
      </c>
      <c r="Z36" s="93">
        <f>SUM(Z34:Z35)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SUM(AG28:AG32,AG33:AG35)</f>
        <v>7.121579999999999</v>
      </c>
      <c r="AH36" s="77"/>
      <c r="AI36" s="97">
        <f>SUM(AI28:AI35)</f>
        <v>3411.2258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115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33" t="s">
        <v>61</v>
      </c>
      <c r="W38" s="133"/>
      <c r="X38" s="133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3411.2258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33"/>
      <c r="W39" s="133"/>
      <c r="X39" s="133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103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"06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3409.9010820000003</v>
      </c>
      <c r="N13" s="149"/>
      <c r="O13" s="149"/>
      <c r="P13" s="149">
        <f>ROUND(IF(M13=0,0,M13/H13),2)</f>
        <v>179.47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3409.9010820000003</v>
      </c>
      <c r="N17" s="158"/>
      <c r="O17" s="159"/>
      <c r="P17" s="161">
        <f>SUM(P12:Q16)</f>
        <v>179.47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117</v>
      </c>
      <c r="E22" s="179" t="s">
        <v>97</v>
      </c>
      <c r="F22" s="182" t="s">
        <v>141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123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0.011</v>
      </c>
      <c r="E29" s="78"/>
      <c r="F29" s="79">
        <v>0.011</v>
      </c>
      <c r="G29" s="80">
        <f aca="true" t="shared" si="0" ref="G29:G36">SUM(D29:F29)*$D$26</f>
        <v>0.418</v>
      </c>
      <c r="H29" s="81">
        <f aca="true" t="shared" si="1" ref="H29:H36">G29*B29</f>
        <v>627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0.418</v>
      </c>
      <c r="AH29" s="87">
        <f aca="true" t="shared" si="11" ref="AH29:AH36">AG29/19</f>
        <v>0.022</v>
      </c>
      <c r="AI29" s="85">
        <f aca="true" t="shared" si="12" ref="AI29:AI36">AG29*B29</f>
        <v>627</v>
      </c>
    </row>
    <row r="30" spans="1:35" ht="15.75">
      <c r="A30" s="75" t="s">
        <v>114</v>
      </c>
      <c r="B30" s="76">
        <v>800</v>
      </c>
      <c r="C30" s="27" t="s">
        <v>52</v>
      </c>
      <c r="D30" s="77">
        <v>0.02</v>
      </c>
      <c r="E30" s="78"/>
      <c r="F30" s="79"/>
      <c r="G30" s="80">
        <f t="shared" si="0"/>
        <v>0.38</v>
      </c>
      <c r="H30" s="81">
        <f t="shared" si="1"/>
        <v>304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1"/>
        <v>0.02</v>
      </c>
      <c r="AI30" s="85">
        <f t="shared" si="12"/>
        <v>304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</v>
      </c>
      <c r="E31" s="78"/>
      <c r="F31" s="79"/>
      <c r="G31" s="80">
        <f t="shared" si="0"/>
        <v>0.19</v>
      </c>
      <c r="H31" s="81">
        <f t="shared" si="1"/>
        <v>40.375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0.19</v>
      </c>
      <c r="AH31" s="87">
        <f t="shared" si="11"/>
        <v>0.01</v>
      </c>
      <c r="AI31" s="85">
        <f t="shared" si="12"/>
        <v>40.375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0.014</v>
      </c>
      <c r="F32" s="79"/>
      <c r="G32" s="80">
        <f t="shared" si="0"/>
        <v>0.266</v>
      </c>
      <c r="H32" s="81">
        <f t="shared" si="1"/>
        <v>39.900000000000006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0.266</v>
      </c>
      <c r="AH32" s="87">
        <f t="shared" si="11"/>
        <v>0.014</v>
      </c>
      <c r="AI32" s="85">
        <f t="shared" si="12"/>
        <v>39.900000000000006</v>
      </c>
    </row>
    <row r="33" spans="1:35" ht="15.75">
      <c r="A33" s="75" t="s">
        <v>55</v>
      </c>
      <c r="B33" s="76">
        <v>1500</v>
      </c>
      <c r="C33" s="27" t="s">
        <v>52</v>
      </c>
      <c r="D33" s="77"/>
      <c r="E33" s="78">
        <v>0.004</v>
      </c>
      <c r="F33" s="79"/>
      <c r="G33" s="80">
        <f t="shared" si="0"/>
        <v>0.076</v>
      </c>
      <c r="H33" s="81">
        <f t="shared" si="1"/>
        <v>114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1"/>
        <v>0.004</v>
      </c>
      <c r="AI33" s="85">
        <f>AG33*B33</f>
        <v>114</v>
      </c>
    </row>
    <row r="34" spans="1:35" s="106" customFormat="1" ht="15.75">
      <c r="A34" s="75" t="s">
        <v>95</v>
      </c>
      <c r="B34" s="76">
        <v>500</v>
      </c>
      <c r="C34" s="27" t="s">
        <v>52</v>
      </c>
      <c r="D34" s="77"/>
      <c r="E34" s="78"/>
      <c r="F34" s="79">
        <v>0.13192</v>
      </c>
      <c r="G34" s="80">
        <f t="shared" si="0"/>
        <v>2.5064800000000003</v>
      </c>
      <c r="H34" s="81">
        <f t="shared" si="1"/>
        <v>1253.2400000000002</v>
      </c>
      <c r="I34" s="78"/>
      <c r="J34" s="78"/>
      <c r="K34" s="78"/>
      <c r="L34" s="78"/>
      <c r="M34" s="79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2.5064800000000003</v>
      </c>
      <c r="AH34" s="87">
        <f t="shared" si="11"/>
        <v>0.13192</v>
      </c>
      <c r="AI34" s="85">
        <f>AG34*B34</f>
        <v>1253.2400000000002</v>
      </c>
    </row>
    <row r="35" spans="1:35" s="106" customFormat="1" ht="15.75">
      <c r="A35" s="75" t="s">
        <v>106</v>
      </c>
      <c r="B35" s="76">
        <v>717.3913</v>
      </c>
      <c r="C35" s="27" t="s">
        <v>52</v>
      </c>
      <c r="D35" s="77"/>
      <c r="E35" s="78"/>
      <c r="F35" s="79">
        <v>0.06</v>
      </c>
      <c r="G35" s="80">
        <f t="shared" si="0"/>
        <v>1.14</v>
      </c>
      <c r="H35" s="81">
        <f t="shared" si="1"/>
        <v>817.8260819999999</v>
      </c>
      <c r="I35" s="78"/>
      <c r="J35" s="78"/>
      <c r="K35" s="78"/>
      <c r="L35" s="78"/>
      <c r="M35" s="79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1.14</v>
      </c>
      <c r="AH35" s="87">
        <f t="shared" si="11"/>
        <v>0.06</v>
      </c>
      <c r="AI35" s="85">
        <f>AG35*B35</f>
        <v>817.8260819999999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0.04</v>
      </c>
      <c r="G36" s="80">
        <f t="shared" si="0"/>
        <v>0.76</v>
      </c>
      <c r="H36" s="81">
        <f t="shared" si="1"/>
        <v>213.56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0.76</v>
      </c>
      <c r="AH36" s="87">
        <f t="shared" si="11"/>
        <v>0.04</v>
      </c>
      <c r="AI36" s="85">
        <f t="shared" si="12"/>
        <v>213.56</v>
      </c>
    </row>
    <row r="37" spans="1:35" ht="15">
      <c r="A37" s="91" t="s">
        <v>58</v>
      </c>
      <c r="B37" s="92"/>
      <c r="C37" s="38"/>
      <c r="D37" s="76">
        <f>SUMPRODUCT(D28:D36,$B$28:$B$36)</f>
        <v>67.625</v>
      </c>
      <c r="E37" s="76">
        <f>SUMPRODUCT(E28:E36,$B$28:$B$36)</f>
        <v>8.1</v>
      </c>
      <c r="F37" s="93">
        <f>SUMPRODUCT(F28:F36,$B$28:$B$36)</f>
        <v>136.743478</v>
      </c>
      <c r="G37" s="94"/>
      <c r="H37" s="95">
        <f>SUM(H29:H36)</f>
        <v>3409.9010820000003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6.30648</v>
      </c>
      <c r="AH37" s="77"/>
      <c r="AI37" s="97">
        <f>SUM(AI28:AI36)</f>
        <v>4036.9010820000003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3409.9010820000003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6">
      <selection activeCell="F34" sqref="F34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9.0039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07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AB36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H36</f>
        <v>3410.091063228</v>
      </c>
      <c r="N13" s="149"/>
      <c r="O13" s="149"/>
      <c r="P13" s="149">
        <f>ROUND(IF(M13=0,0,M13/H13),2)</f>
        <v>179.48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O36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X36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S36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3410.091063228</v>
      </c>
      <c r="N17" s="158"/>
      <c r="O17" s="159"/>
      <c r="P17" s="161">
        <f>SUM(P12:Q16)</f>
        <v>179.48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 customHeight="1">
      <c r="A22" s="11" t="s">
        <v>41</v>
      </c>
      <c r="B22" s="45" t="s">
        <v>42</v>
      </c>
      <c r="C22" s="164"/>
      <c r="D22" s="176" t="s">
        <v>79</v>
      </c>
      <c r="E22" s="179" t="s">
        <v>80</v>
      </c>
      <c r="F22" s="182" t="s">
        <v>143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10" t="s">
        <v>120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 aca="true" t="shared" si="0" ref="G28:G35">SUM(D28:F28)*$D$26</f>
        <v>0.57</v>
      </c>
      <c r="H28" s="81">
        <f aca="true" t="shared" si="1" ref="H28:H35">G28*B28</f>
        <v>627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0.57</v>
      </c>
      <c r="AH28" s="87">
        <f>AG28/19</f>
        <v>0.03</v>
      </c>
      <c r="AI28" s="85">
        <f aca="true" t="shared" si="11" ref="AI28:AI35"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</v>
      </c>
      <c r="G29" s="80">
        <f t="shared" si="0"/>
        <v>0.38</v>
      </c>
      <c r="H29" s="81">
        <f t="shared" si="1"/>
        <v>570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0.38</v>
      </c>
      <c r="AH29" s="87">
        <f aca="true" t="shared" si="12" ref="AH29:AH35">AG29/19</f>
        <v>0.02</v>
      </c>
      <c r="AI29" s="85">
        <f t="shared" si="11"/>
        <v>570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s="106" customFormat="1" ht="15.75">
      <c r="A31" s="75" t="s">
        <v>118</v>
      </c>
      <c r="B31" s="76">
        <v>1850</v>
      </c>
      <c r="C31" s="27" t="s">
        <v>52</v>
      </c>
      <c r="D31" s="77"/>
      <c r="E31" s="78">
        <v>0.002</v>
      </c>
      <c r="F31" s="79"/>
      <c r="G31" s="80">
        <f t="shared" si="0"/>
        <v>0.038</v>
      </c>
      <c r="H31" s="81">
        <f t="shared" si="1"/>
        <v>70.3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 t="s">
        <v>92</v>
      </c>
      <c r="Z31" s="79"/>
      <c r="AA31" s="82">
        <f t="shared" si="8"/>
        <v>0</v>
      </c>
      <c r="AB31" s="83">
        <f t="shared" si="9"/>
        <v>0</v>
      </c>
      <c r="AC31" s="105"/>
      <c r="AD31" s="105"/>
      <c r="AE31" s="85"/>
      <c r="AF31" s="85"/>
      <c r="AG31" s="86">
        <f t="shared" si="10"/>
        <v>0.038</v>
      </c>
      <c r="AH31" s="87">
        <f t="shared" si="12"/>
        <v>0.002</v>
      </c>
      <c r="AI31" s="85">
        <f t="shared" si="11"/>
        <v>70.3</v>
      </c>
    </row>
    <row r="32" spans="1:35" s="106" customFormat="1" ht="15.75">
      <c r="A32" s="75" t="s">
        <v>109</v>
      </c>
      <c r="B32" s="76">
        <v>473.6842</v>
      </c>
      <c r="C32" s="27" t="s">
        <v>52</v>
      </c>
      <c r="D32" s="77"/>
      <c r="E32" s="78">
        <v>0.02</v>
      </c>
      <c r="F32" s="79"/>
      <c r="G32" s="80">
        <f t="shared" si="0"/>
        <v>0.38</v>
      </c>
      <c r="H32" s="81">
        <f t="shared" si="1"/>
        <v>179.99999599999998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 t="s">
        <v>92</v>
      </c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0.38</v>
      </c>
      <c r="AH32" s="87">
        <f t="shared" si="12"/>
        <v>0.02</v>
      </c>
      <c r="AI32" s="85">
        <f>AG32*B32</f>
        <v>179.99999599999998</v>
      </c>
    </row>
    <row r="33" spans="1:35" ht="15.75">
      <c r="A33" s="75" t="s">
        <v>78</v>
      </c>
      <c r="B33" s="76">
        <v>413.7931</v>
      </c>
      <c r="C33" s="27" t="s">
        <v>52</v>
      </c>
      <c r="D33" s="77"/>
      <c r="E33" s="78"/>
      <c r="F33" s="79">
        <v>0.02652</v>
      </c>
      <c r="G33" s="80">
        <f t="shared" si="0"/>
        <v>0.50388</v>
      </c>
      <c r="H33" s="81">
        <f t="shared" si="1"/>
        <v>208.502067228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0.50388</v>
      </c>
      <c r="AH33" s="87">
        <f t="shared" si="12"/>
        <v>0.02652</v>
      </c>
      <c r="AI33" s="85">
        <f>AG33*B33</f>
        <v>208.502067228</v>
      </c>
    </row>
    <row r="34" spans="1:35" s="106" customFormat="1" ht="15.75">
      <c r="A34" s="75" t="s">
        <v>129</v>
      </c>
      <c r="B34" s="76">
        <v>75</v>
      </c>
      <c r="C34" s="27" t="s">
        <v>52</v>
      </c>
      <c r="D34" s="77"/>
      <c r="E34" s="78"/>
      <c r="F34" s="79">
        <v>1</v>
      </c>
      <c r="G34" s="80">
        <f t="shared" si="0"/>
        <v>19</v>
      </c>
      <c r="H34" s="81">
        <f t="shared" si="1"/>
        <v>1425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92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19</v>
      </c>
      <c r="AH34" s="87">
        <f t="shared" si="12"/>
        <v>1</v>
      </c>
      <c r="AI34" s="85">
        <f>AG34*B34</f>
        <v>1425</v>
      </c>
    </row>
    <row r="35" spans="1:35" s="106" customFormat="1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0.051</v>
      </c>
      <c r="G35" s="80">
        <f t="shared" si="0"/>
        <v>0.969</v>
      </c>
      <c r="H35" s="81">
        <f t="shared" si="1"/>
        <v>272.289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78"/>
      <c r="V35" s="79"/>
      <c r="W35" s="82">
        <f t="shared" si="6"/>
        <v>0</v>
      </c>
      <c r="X35" s="81">
        <f t="shared" si="7"/>
        <v>0</v>
      </c>
      <c r="Y35" s="78"/>
      <c r="Z35" s="79"/>
      <c r="AA35" s="82">
        <f t="shared" si="8"/>
        <v>0</v>
      </c>
      <c r="AB35" s="83">
        <f t="shared" si="9"/>
        <v>0</v>
      </c>
      <c r="AC35" s="105"/>
      <c r="AD35" s="105"/>
      <c r="AE35" s="85"/>
      <c r="AF35" s="85"/>
      <c r="AG35" s="86">
        <f t="shared" si="10"/>
        <v>0.969</v>
      </c>
      <c r="AH35" s="87">
        <f t="shared" si="12"/>
        <v>0.051</v>
      </c>
      <c r="AI35" s="85">
        <f t="shared" si="11"/>
        <v>272.289</v>
      </c>
    </row>
    <row r="36" spans="1:35" ht="15">
      <c r="A36" s="91" t="s">
        <v>58</v>
      </c>
      <c r="B36" s="92"/>
      <c r="C36" s="38"/>
      <c r="D36" s="76">
        <f>SUMPRODUCT(D28:D35,$B$28:$B$35)</f>
        <v>49.5</v>
      </c>
      <c r="E36" s="76">
        <f>SUMPRODUCT(E28:E35,$B$28:$B$35)</f>
        <v>14.673684000000002</v>
      </c>
      <c r="F36" s="93">
        <f>SUMPRODUCT(F28:F35,$B$28:$B$35)</f>
        <v>115.304793012</v>
      </c>
      <c r="G36" s="94"/>
      <c r="H36" s="95">
        <f>SUM(H28:H35)</f>
        <v>3410.091063228</v>
      </c>
      <c r="I36" s="76">
        <f>SUMPRODUCT(I28:I35,$B$28:$B$35)</f>
        <v>0</v>
      </c>
      <c r="J36" s="76">
        <f>SUMPRODUCT(J28:J35,$B$28:$B$35)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SUM(AG28:AG30,AG31:AG35)</f>
        <v>22.22088</v>
      </c>
      <c r="AH36" s="77"/>
      <c r="AI36" s="97">
        <f>SUM(AI28:AI35)</f>
        <v>3410.091063228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116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33" t="s">
        <v>61</v>
      </c>
      <c r="W38" s="133"/>
      <c r="X38" s="133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3410.091063228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33"/>
      <c r="W39" s="133"/>
      <c r="X39" s="133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103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3">
      <selection activeCell="F22" sqref="F22:F24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8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08"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3409.9794</v>
      </c>
      <c r="N13" s="149"/>
      <c r="O13" s="149"/>
      <c r="P13" s="149">
        <f>ROUND(IF(M13=0,0,M13/H13),2)</f>
        <v>179.47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3409.9794</v>
      </c>
      <c r="N17" s="158"/>
      <c r="O17" s="159"/>
      <c r="P17" s="161">
        <f>SUM(P12:Q16)</f>
        <v>179.47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89</v>
      </c>
      <c r="E22" s="179" t="s">
        <v>97</v>
      </c>
      <c r="F22" s="182" t="s">
        <v>132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67" t="s">
        <v>99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0.016</v>
      </c>
      <c r="E28" s="78"/>
      <c r="F28" s="79"/>
      <c r="G28" s="80">
        <f aca="true" t="shared" si="0" ref="G28:G36">SUM(D28:F28)*$D$26</f>
        <v>0.304</v>
      </c>
      <c r="H28" s="81">
        <f aca="true" t="shared" si="1" ref="H28:H36">G28*B28</f>
        <v>334.4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0.304</v>
      </c>
      <c r="AH28" s="87">
        <f>AG28/19</f>
        <v>0.016</v>
      </c>
      <c r="AI28" s="85">
        <f aca="true" t="shared" si="11" ref="AI28:AI36">AG28*B28</f>
        <v>334.4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0.006</v>
      </c>
      <c r="E29" s="78"/>
      <c r="F29" s="79"/>
      <c r="G29" s="80">
        <f t="shared" si="0"/>
        <v>0.114</v>
      </c>
      <c r="H29" s="81">
        <f t="shared" si="1"/>
        <v>171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0.114</v>
      </c>
      <c r="AH29" s="87">
        <f aca="true" t="shared" si="12" ref="AH29:AH36">AG29/19</f>
        <v>0.006</v>
      </c>
      <c r="AI29" s="85">
        <f t="shared" si="11"/>
        <v>171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0.014</v>
      </c>
      <c r="E30" s="78">
        <v>0.013</v>
      </c>
      <c r="F30" s="79"/>
      <c r="G30" s="80">
        <f t="shared" si="0"/>
        <v>0.513</v>
      </c>
      <c r="H30" s="81">
        <f t="shared" si="1"/>
        <v>76.95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0.513</v>
      </c>
      <c r="AH30" s="87">
        <f t="shared" si="12"/>
        <v>0.027</v>
      </c>
      <c r="AI30" s="85">
        <f t="shared" si="11"/>
        <v>76.95</v>
      </c>
    </row>
    <row r="31" spans="1:35" ht="15.75">
      <c r="A31" s="75" t="s">
        <v>90</v>
      </c>
      <c r="B31" s="76">
        <v>90</v>
      </c>
      <c r="C31" s="27" t="s">
        <v>52</v>
      </c>
      <c r="D31" s="77">
        <v>0.041</v>
      </c>
      <c r="E31" s="78"/>
      <c r="F31" s="79" t="s">
        <v>111</v>
      </c>
      <c r="G31" s="80">
        <f t="shared" si="0"/>
        <v>0.779</v>
      </c>
      <c r="H31" s="81">
        <f t="shared" si="1"/>
        <v>70.11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0.779</v>
      </c>
      <c r="AH31" s="87">
        <f t="shared" si="12"/>
        <v>0.041</v>
      </c>
      <c r="AI31" s="85">
        <f t="shared" si="11"/>
        <v>70.11</v>
      </c>
    </row>
    <row r="32" spans="1:35" ht="15.75">
      <c r="A32" s="75" t="s">
        <v>107</v>
      </c>
      <c r="B32" s="76">
        <v>600</v>
      </c>
      <c r="C32" s="27" t="s">
        <v>52</v>
      </c>
      <c r="D32" s="77">
        <v>0.027</v>
      </c>
      <c r="E32" s="78"/>
      <c r="F32" s="79"/>
      <c r="G32" s="80">
        <f t="shared" si="0"/>
        <v>0.513</v>
      </c>
      <c r="H32" s="81">
        <f t="shared" si="1"/>
        <v>307.8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0.513</v>
      </c>
      <c r="AH32" s="87">
        <f t="shared" si="12"/>
        <v>0.027</v>
      </c>
      <c r="AI32" s="85">
        <f>AG32*B32</f>
        <v>307.8</v>
      </c>
    </row>
    <row r="33" spans="1:35" ht="15.75">
      <c r="A33" s="75" t="s">
        <v>55</v>
      </c>
      <c r="B33" s="76">
        <v>1850</v>
      </c>
      <c r="C33" s="27"/>
      <c r="D33" s="77"/>
      <c r="E33" s="78">
        <v>0.004</v>
      </c>
      <c r="F33" s="79"/>
      <c r="G33" s="80">
        <f t="shared" si="0"/>
        <v>0.076</v>
      </c>
      <c r="H33" s="81">
        <f t="shared" si="1"/>
        <v>140.6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/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2"/>
        <v>0.004</v>
      </c>
      <c r="AI33" s="85">
        <f t="shared" si="11"/>
        <v>140.6</v>
      </c>
    </row>
    <row r="34" spans="1:35" s="106" customFormat="1" ht="15.75">
      <c r="A34" s="75" t="s">
        <v>125</v>
      </c>
      <c r="B34" s="76">
        <v>1600</v>
      </c>
      <c r="C34" s="27" t="s">
        <v>52</v>
      </c>
      <c r="D34" s="77"/>
      <c r="E34" s="78"/>
      <c r="F34" s="79">
        <v>0.020126</v>
      </c>
      <c r="G34" s="80">
        <f t="shared" si="0"/>
        <v>0.382394</v>
      </c>
      <c r="H34" s="81">
        <f t="shared" si="1"/>
        <v>611.8304</v>
      </c>
      <c r="I34" s="78"/>
      <c r="J34" s="78"/>
      <c r="K34" s="78"/>
      <c r="L34" s="78"/>
      <c r="M34" s="88"/>
      <c r="N34" s="80">
        <f t="shared" si="2"/>
        <v>0</v>
      </c>
      <c r="O34" s="81">
        <f t="shared" si="3"/>
        <v>0</v>
      </c>
      <c r="P34" s="78"/>
      <c r="Q34" s="79"/>
      <c r="R34" s="82">
        <f t="shared" si="4"/>
        <v>0</v>
      </c>
      <c r="S34" s="81">
        <f t="shared" si="5"/>
        <v>0</v>
      </c>
      <c r="T34" s="78"/>
      <c r="U34" s="78"/>
      <c r="V34" s="79"/>
      <c r="W34" s="82">
        <f t="shared" si="6"/>
        <v>0</v>
      </c>
      <c r="X34" s="81">
        <f t="shared" si="7"/>
        <v>0</v>
      </c>
      <c r="Y34" s="78"/>
      <c r="Z34" s="79"/>
      <c r="AA34" s="82">
        <f t="shared" si="8"/>
        <v>0</v>
      </c>
      <c r="AB34" s="83">
        <f t="shared" si="9"/>
        <v>0</v>
      </c>
      <c r="AC34" s="105"/>
      <c r="AD34" s="105"/>
      <c r="AE34" s="85"/>
      <c r="AF34" s="85"/>
      <c r="AG34" s="86">
        <f t="shared" si="10"/>
        <v>0.382394</v>
      </c>
      <c r="AH34" s="87">
        <f t="shared" si="12"/>
        <v>0.020126</v>
      </c>
      <c r="AI34" s="85">
        <f t="shared" si="11"/>
        <v>611.8304</v>
      </c>
    </row>
    <row r="35" spans="1:35" s="106" customFormat="1" ht="15.75">
      <c r="A35" s="75" t="s">
        <v>129</v>
      </c>
      <c r="B35" s="76">
        <v>75</v>
      </c>
      <c r="C35" s="27" t="s">
        <v>52</v>
      </c>
      <c r="D35" s="77"/>
      <c r="E35" s="78"/>
      <c r="F35" s="79">
        <v>1</v>
      </c>
      <c r="G35" s="80">
        <f t="shared" si="0"/>
        <v>19</v>
      </c>
      <c r="H35" s="81">
        <f t="shared" si="1"/>
        <v>1425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19</v>
      </c>
      <c r="AH35" s="87">
        <f t="shared" si="12"/>
        <v>1</v>
      </c>
      <c r="AI35" s="85">
        <f>AG35*B35</f>
        <v>1425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48.59</v>
      </c>
      <c r="E37" s="76">
        <f>SUMPRODUCT(E28:E36,$B$28:$B$36)</f>
        <v>9.35</v>
      </c>
      <c r="F37" s="93">
        <f>SUMPRODUCT(F28:F36,$B$28:$B$36)</f>
        <v>121.5326</v>
      </c>
      <c r="G37" s="94"/>
      <c r="H37" s="95">
        <f>SUM(H28:H36)</f>
        <v>3409.9794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SUMPRODUCT(M36:M328,$B$28:$B$36)</f>
        <v>0</v>
      </c>
      <c r="N37" s="96"/>
      <c r="O37" s="95">
        <f>SUM(O28:O36)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SUM(S28:S36)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22.650394000000002</v>
      </c>
      <c r="AH37" s="77"/>
      <c r="AI37" s="97">
        <f>SUM(AI28:AI36)</f>
        <v>3409.9794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3409.9794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105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A13">
      <selection activeCell="F22" sqref="F22:F24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1.0039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7.00390625" style="0" customWidth="1"/>
    <col min="11" max="11" width="5.7109375" style="0" customWidth="1"/>
    <col min="12" max="12" width="6.28125" style="0" customWidth="1"/>
    <col min="13" max="14" width="7.140625" style="0" customWidth="1"/>
    <col min="15" max="15" width="11.281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09"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3409.8323437999998</v>
      </c>
      <c r="N13" s="149"/>
      <c r="O13" s="149"/>
      <c r="P13" s="149">
        <f>ROUND(IF(M13=0,0,M13/H13),2)</f>
        <v>179.46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3409.8323437999998</v>
      </c>
      <c r="N17" s="158"/>
      <c r="O17" s="159"/>
      <c r="P17" s="161">
        <f>SUM(P12:Q16)</f>
        <v>179.46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117</v>
      </c>
      <c r="E22" s="179" t="s">
        <v>91</v>
      </c>
      <c r="F22" s="182" t="s">
        <v>126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200</v>
      </c>
      <c r="F27" s="67" t="s">
        <v>124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8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</v>
      </c>
      <c r="E28" s="78"/>
      <c r="F28" s="79"/>
      <c r="G28" s="80">
        <f>SUM(D28:F28)*$D$26</f>
        <v>0.57</v>
      </c>
      <c r="H28" s="81">
        <f>G28*B28</f>
        <v>627</v>
      </c>
      <c r="I28" s="78"/>
      <c r="J28" s="78"/>
      <c r="K28" s="78"/>
      <c r="L28" s="78"/>
      <c r="M28" s="79"/>
      <c r="N28" s="80">
        <f>SUM(I28:M28)*$I$26</f>
        <v>0</v>
      </c>
      <c r="O28" s="81">
        <f>N28*B28</f>
        <v>0</v>
      </c>
      <c r="P28" s="78"/>
      <c r="Q28" s="79"/>
      <c r="R28" s="82">
        <f>SUM(P28:Q28)*$P$26</f>
        <v>0</v>
      </c>
      <c r="S28" s="81">
        <f>R28*B28</f>
        <v>0</v>
      </c>
      <c r="T28" s="78"/>
      <c r="U28" s="78"/>
      <c r="V28" s="79"/>
      <c r="W28" s="82">
        <f>SUM(T28:V28)*$T$26</f>
        <v>0</v>
      </c>
      <c r="X28" s="81">
        <f>W28*B28</f>
        <v>0</v>
      </c>
      <c r="Y28" s="78"/>
      <c r="Z28" s="79"/>
      <c r="AA28" s="82">
        <f>SUM(Y28:Z28)*$Y$26</f>
        <v>0</v>
      </c>
      <c r="AB28" s="83">
        <f>AA28*B28</f>
        <v>0</v>
      </c>
      <c r="AC28" s="84"/>
      <c r="AD28" s="84"/>
      <c r="AE28" s="85"/>
      <c r="AF28" s="85"/>
      <c r="AG28" s="86">
        <f>G28+N28+R28+W28+AA28</f>
        <v>0.57</v>
      </c>
      <c r="AH28" s="87">
        <f>AG28/19</f>
        <v>0.03</v>
      </c>
      <c r="AI28" s="85">
        <f>AG28*B28</f>
        <v>627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</v>
      </c>
      <c r="E29" s="78"/>
      <c r="F29" s="79">
        <v>0.014</v>
      </c>
      <c r="G29" s="80">
        <f aca="true" t="shared" si="0" ref="G29:G36">SUM(D29:F29)*$D$26</f>
        <v>0.456</v>
      </c>
      <c r="H29" s="81">
        <f aca="true" t="shared" si="1" ref="H29:H36">G29*B29</f>
        <v>684</v>
      </c>
      <c r="I29" s="78"/>
      <c r="J29" s="78"/>
      <c r="K29" s="78"/>
      <c r="L29" s="78"/>
      <c r="M29" s="79"/>
      <c r="N29" s="80">
        <f aca="true" t="shared" si="2" ref="N29:N36">SUM(I29:M29)*$I$26</f>
        <v>0</v>
      </c>
      <c r="O29" s="81">
        <f aca="true" t="shared" si="3" ref="O29:O36">N29*B29</f>
        <v>0</v>
      </c>
      <c r="P29" s="78"/>
      <c r="Q29" s="79"/>
      <c r="R29" s="82">
        <f aca="true" t="shared" si="4" ref="R29:R36">SUM(P29:Q29)*$P$26</f>
        <v>0</v>
      </c>
      <c r="S29" s="81">
        <f aca="true" t="shared" si="5" ref="S29:S36">R29*B29</f>
        <v>0</v>
      </c>
      <c r="T29" s="78"/>
      <c r="U29" s="78"/>
      <c r="V29" s="79"/>
      <c r="W29" s="82">
        <f aca="true" t="shared" si="6" ref="W29:W36">SUM(T29:V29)*$T$26</f>
        <v>0</v>
      </c>
      <c r="X29" s="81">
        <f aca="true" t="shared" si="7" ref="X29:X36">W29*B29</f>
        <v>0</v>
      </c>
      <c r="Y29" s="78"/>
      <c r="Z29" s="79"/>
      <c r="AA29" s="82">
        <f aca="true" t="shared" si="8" ref="AA29:AA36">SUM(Y29:Z29)*$Y$26</f>
        <v>0</v>
      </c>
      <c r="AB29" s="83">
        <f aca="true" t="shared" si="9" ref="AB29:AB36">AA29*B29</f>
        <v>0</v>
      </c>
      <c r="AC29" s="84"/>
      <c r="AD29" s="84"/>
      <c r="AE29" s="85"/>
      <c r="AF29" s="85"/>
      <c r="AG29" s="86">
        <f aca="true" t="shared" si="10" ref="AG29:AG36">G29+N29+R29+W29+AA29</f>
        <v>0.456</v>
      </c>
      <c r="AH29" s="87">
        <f aca="true" t="shared" si="11" ref="AH29:AH35">AG29/19</f>
        <v>0.024</v>
      </c>
      <c r="AI29" s="85">
        <f aca="true" t="shared" si="12" ref="AI29:AI36">AG29*B29</f>
        <v>684</v>
      </c>
    </row>
    <row r="30" spans="1:35" ht="15.75">
      <c r="A30" s="75" t="s">
        <v>114</v>
      </c>
      <c r="B30" s="76">
        <v>800</v>
      </c>
      <c r="C30" s="27" t="s">
        <v>52</v>
      </c>
      <c r="D30" s="77">
        <v>0.02</v>
      </c>
      <c r="E30" s="78"/>
      <c r="F30" s="79"/>
      <c r="G30" s="80">
        <f t="shared" si="0"/>
        <v>0.38</v>
      </c>
      <c r="H30" s="81">
        <f t="shared" si="1"/>
        <v>304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1"/>
        <v>0.02</v>
      </c>
      <c r="AI30" s="85">
        <f t="shared" si="12"/>
        <v>304</v>
      </c>
    </row>
    <row r="31" spans="1:35" ht="15.75">
      <c r="A31" s="75" t="s">
        <v>76</v>
      </c>
      <c r="B31" s="76">
        <v>212.5</v>
      </c>
      <c r="C31" s="27" t="s">
        <v>52</v>
      </c>
      <c r="D31" s="77">
        <v>0.015</v>
      </c>
      <c r="E31" s="78"/>
      <c r="F31" s="79"/>
      <c r="G31" s="80">
        <f t="shared" si="0"/>
        <v>0.285</v>
      </c>
      <c r="H31" s="81">
        <f t="shared" si="1"/>
        <v>60.56249999999999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0.285</v>
      </c>
      <c r="AH31" s="87">
        <f t="shared" si="11"/>
        <v>0.015</v>
      </c>
      <c r="AI31" s="85">
        <f t="shared" si="12"/>
        <v>60.56249999999999</v>
      </c>
    </row>
    <row r="32" spans="1:35" ht="15.75">
      <c r="A32" s="75" t="s">
        <v>54</v>
      </c>
      <c r="B32" s="76">
        <v>150</v>
      </c>
      <c r="C32" s="27" t="s">
        <v>52</v>
      </c>
      <c r="D32" s="77"/>
      <c r="E32" s="78">
        <v>0.008</v>
      </c>
      <c r="F32" s="79"/>
      <c r="G32" s="80">
        <f t="shared" si="0"/>
        <v>0.152</v>
      </c>
      <c r="H32" s="81">
        <f t="shared" si="1"/>
        <v>22.8</v>
      </c>
      <c r="I32" s="78"/>
      <c r="J32" s="78"/>
      <c r="K32" s="78"/>
      <c r="L32" s="78"/>
      <c r="M32" s="88"/>
      <c r="N32" s="80">
        <f t="shared" si="2"/>
        <v>0</v>
      </c>
      <c r="O32" s="81">
        <f t="shared" si="3"/>
        <v>0</v>
      </c>
      <c r="P32" s="78"/>
      <c r="Q32" s="79"/>
      <c r="R32" s="82">
        <f t="shared" si="4"/>
        <v>0</v>
      </c>
      <c r="S32" s="81">
        <f t="shared" si="5"/>
        <v>0</v>
      </c>
      <c r="T32" s="78"/>
      <c r="U32" s="78"/>
      <c r="V32" s="79"/>
      <c r="W32" s="82">
        <f t="shared" si="6"/>
        <v>0</v>
      </c>
      <c r="X32" s="81">
        <f t="shared" si="7"/>
        <v>0</v>
      </c>
      <c r="Y32" s="78"/>
      <c r="Z32" s="79"/>
      <c r="AA32" s="82">
        <f t="shared" si="8"/>
        <v>0</v>
      </c>
      <c r="AB32" s="83">
        <f t="shared" si="9"/>
        <v>0</v>
      </c>
      <c r="AC32" s="84"/>
      <c r="AD32" s="84"/>
      <c r="AE32" s="85"/>
      <c r="AF32" s="85"/>
      <c r="AG32" s="86">
        <f t="shared" si="10"/>
        <v>0.152</v>
      </c>
      <c r="AH32" s="87">
        <f t="shared" si="11"/>
        <v>0.008</v>
      </c>
      <c r="AI32" s="85">
        <f t="shared" si="12"/>
        <v>22.8</v>
      </c>
    </row>
    <row r="33" spans="1:35" ht="15.75">
      <c r="A33" s="75" t="s">
        <v>98</v>
      </c>
      <c r="B33" s="76">
        <v>851.0638</v>
      </c>
      <c r="C33" s="27" t="s">
        <v>52</v>
      </c>
      <c r="D33" s="77"/>
      <c r="E33" s="78">
        <v>0.004</v>
      </c>
      <c r="F33" s="79"/>
      <c r="G33" s="80">
        <f t="shared" si="0"/>
        <v>0.076</v>
      </c>
      <c r="H33" s="81">
        <f t="shared" si="1"/>
        <v>64.68084879999999</v>
      </c>
      <c r="I33" s="78"/>
      <c r="J33" s="78"/>
      <c r="K33" s="78"/>
      <c r="L33" s="78"/>
      <c r="M33" s="88"/>
      <c r="N33" s="80">
        <f>SUM(I33:M33)*$I$26</f>
        <v>0</v>
      </c>
      <c r="O33" s="81">
        <f>N33*B33</f>
        <v>0</v>
      </c>
      <c r="P33" s="78"/>
      <c r="Q33" s="79"/>
      <c r="R33" s="82">
        <f>SUM(P33:Q33)*$P$26</f>
        <v>0</v>
      </c>
      <c r="S33" s="81">
        <f>R33*B33</f>
        <v>0</v>
      </c>
      <c r="T33" s="78"/>
      <c r="U33" s="78"/>
      <c r="V33" s="79"/>
      <c r="W33" s="82">
        <f>SUM(T33:V33)*$T$26</f>
        <v>0</v>
      </c>
      <c r="X33" s="81">
        <f>W33*B33</f>
        <v>0</v>
      </c>
      <c r="Y33" s="78"/>
      <c r="Z33" s="79"/>
      <c r="AA33" s="82">
        <f>SUM(Y33:Z33)*$Y$26</f>
        <v>0</v>
      </c>
      <c r="AB33" s="83">
        <f>AA33*B33</f>
        <v>0</v>
      </c>
      <c r="AC33" s="84"/>
      <c r="AD33" s="84"/>
      <c r="AE33" s="85"/>
      <c r="AF33" s="85"/>
      <c r="AG33" s="86">
        <f t="shared" si="10"/>
        <v>0.076</v>
      </c>
      <c r="AH33" s="87">
        <f t="shared" si="11"/>
        <v>0.004</v>
      </c>
      <c r="AI33" s="85">
        <f>AG33*B33</f>
        <v>64.68084879999999</v>
      </c>
    </row>
    <row r="34" spans="1:35" ht="15.75">
      <c r="A34" s="75" t="s">
        <v>109</v>
      </c>
      <c r="B34" s="76">
        <v>473.6842</v>
      </c>
      <c r="C34" s="27" t="s">
        <v>52</v>
      </c>
      <c r="D34" s="77"/>
      <c r="E34" s="78">
        <v>0.025</v>
      </c>
      <c r="F34" s="79"/>
      <c r="G34" s="80">
        <f t="shared" si="0"/>
        <v>0.47500000000000003</v>
      </c>
      <c r="H34" s="81">
        <f t="shared" si="1"/>
        <v>224.999995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/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0.47500000000000003</v>
      </c>
      <c r="AH34" s="87">
        <f t="shared" si="11"/>
        <v>0.025</v>
      </c>
      <c r="AI34" s="85">
        <f>AG34*B34</f>
        <v>224.999995</v>
      </c>
    </row>
    <row r="35" spans="1:35" s="106" customFormat="1" ht="15.75">
      <c r="A35" s="75" t="s">
        <v>95</v>
      </c>
      <c r="B35" s="76">
        <v>500</v>
      </c>
      <c r="C35" s="27" t="s">
        <v>52</v>
      </c>
      <c r="D35" s="77"/>
      <c r="E35" s="78"/>
      <c r="F35" s="79">
        <v>0.187</v>
      </c>
      <c r="G35" s="80">
        <f t="shared" si="0"/>
        <v>3.553</v>
      </c>
      <c r="H35" s="81">
        <f t="shared" si="1"/>
        <v>1776.5</v>
      </c>
      <c r="I35" s="78"/>
      <c r="J35" s="78"/>
      <c r="K35" s="78"/>
      <c r="L35" s="78"/>
      <c r="M35" s="79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/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3.553</v>
      </c>
      <c r="AH35" s="87">
        <f t="shared" si="11"/>
        <v>0.187</v>
      </c>
      <c r="AI35" s="85">
        <f>AG35*B35</f>
        <v>1776.5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78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>AG36/19</f>
        <v>0.051</v>
      </c>
      <c r="AI36" s="85">
        <f t="shared" si="12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67.1875</v>
      </c>
      <c r="E37" s="76">
        <f>SUMPRODUCT(E28:E36,$B$28:$B$36)</f>
        <v>16.4463602</v>
      </c>
      <c r="F37" s="93">
        <f>SUMPRODUCT(F28:F36,$B$28:$B$36)</f>
        <v>128.831</v>
      </c>
      <c r="G37" s="94"/>
      <c r="H37" s="95">
        <f>SUM(H29:H36)</f>
        <v>3409.8323437999998</v>
      </c>
      <c r="I37" s="76">
        <f>SUMPRODUCT(I29:I36,$B$29:$B$36)</f>
        <v>0</v>
      </c>
      <c r="J37" s="76">
        <f>SUMPRODUCT(J29:J36,$B$29:$B$36)</f>
        <v>0</v>
      </c>
      <c r="K37" s="76">
        <f>SUMPRODUCT(K29:K36,$B$29:$B$36)</f>
        <v>0</v>
      </c>
      <c r="L37" s="76">
        <f>SUMPRODUCT(L29:L36,$B$29:$B$36)</f>
        <v>0</v>
      </c>
      <c r="M37" s="76">
        <f>SUMPRODUCT(M29:M36,$B$29:$B$36)</f>
        <v>0</v>
      </c>
      <c r="N37" s="80"/>
      <c r="O37" s="95">
        <f>SUM(O29:O36)</f>
        <v>0</v>
      </c>
      <c r="P37" s="76">
        <f>SUMPRODUCT(P29:P36,$B$29:$B$36)</f>
        <v>0</v>
      </c>
      <c r="Q37" s="93">
        <f>SUMPRODUCT(Q29:Q36,$B$29:$B$36)</f>
        <v>0</v>
      </c>
      <c r="R37" s="94"/>
      <c r="S37" s="95">
        <f>SUM(S29:S36)</f>
        <v>0</v>
      </c>
      <c r="T37" s="93">
        <f>SUMPRODUCT(T29:T36,$B$29:$B$36)</f>
        <v>0</v>
      </c>
      <c r="U37" s="93">
        <f>SUMPRODUCT(U29:U36,$B$29:$B$36)</f>
        <v>0</v>
      </c>
      <c r="V37" s="93">
        <f>SUMPRODUCT(V29:V36,$B$29:$B$36)</f>
        <v>0</v>
      </c>
      <c r="W37" s="94"/>
      <c r="X37" s="95">
        <f>SUM(X29:X36)</f>
        <v>0</v>
      </c>
      <c r="Y37" s="76">
        <f>SUMPRODUCT(Y29:Y36,$B$29:$B$36)</f>
        <v>0</v>
      </c>
      <c r="Z37" s="93">
        <f>SUM(Z36:Z36)</f>
        <v>0</v>
      </c>
      <c r="AA37" s="94"/>
      <c r="AB37" s="95">
        <f>SUM(AB29:AB36)</f>
        <v>0</v>
      </c>
      <c r="AC37" s="38"/>
      <c r="AD37" s="38"/>
      <c r="AE37" s="38"/>
      <c r="AF37" s="38"/>
      <c r="AG37" s="77">
        <f>SUM(AG28:AG36)</f>
        <v>6.916</v>
      </c>
      <c r="AH37" s="77"/>
      <c r="AI37" s="97">
        <f>SUM(AI29:AI36)</f>
        <v>3409.8323437999998</v>
      </c>
    </row>
    <row r="38" spans="1:34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00"/>
      <c r="Q38" s="1"/>
      <c r="R38" s="1"/>
      <c r="S38" s="10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115</v>
      </c>
      <c r="L39" s="100"/>
      <c r="M39" s="2"/>
      <c r="N39" s="1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3409.8323437999998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5">
      <c r="N44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3">
      <selection activeCell="J29" sqref="J29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5.140625" style="0" customWidth="1"/>
    <col min="6" max="6" width="10.140625" style="0" customWidth="1"/>
    <col min="7" max="7" width="6.7109375" style="0" customWidth="1"/>
    <col min="8" max="8" width="9.00390625" style="0" customWidth="1"/>
    <col min="9" max="9" width="7.140625" style="0" customWidth="1"/>
    <col min="10" max="10" width="10.00390625" style="0" customWidth="1"/>
    <col min="11" max="11" width="5.71093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 12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AB36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H36</f>
        <v>3411.2220000000007</v>
      </c>
      <c r="N13" s="149"/>
      <c r="O13" s="149"/>
      <c r="P13" s="149">
        <f>ROUND(IF(M13=0,0,M13/H13),2)</f>
        <v>179.54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O36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X36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S36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3411.2220000000007</v>
      </c>
      <c r="N17" s="158"/>
      <c r="O17" s="159"/>
      <c r="P17" s="161">
        <f>SUM(P12:Q16)</f>
        <v>179.54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>
      <c r="A22" s="11" t="s">
        <v>41</v>
      </c>
      <c r="B22" s="45" t="s">
        <v>42</v>
      </c>
      <c r="C22" s="164"/>
      <c r="D22" s="176" t="s">
        <v>79</v>
      </c>
      <c r="E22" s="179" t="s">
        <v>97</v>
      </c>
      <c r="F22" s="182" t="s">
        <v>113</v>
      </c>
      <c r="G22" s="185" t="s">
        <v>43</v>
      </c>
      <c r="H22" s="188" t="s">
        <v>42</v>
      </c>
      <c r="I22" s="176"/>
      <c r="J22" s="179"/>
      <c r="K22" s="179"/>
      <c r="L22" s="179"/>
      <c r="M22" s="191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179"/>
      <c r="U22" s="179"/>
      <c r="V22" s="191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83"/>
      <c r="G23" s="186"/>
      <c r="H23" s="189"/>
      <c r="I23" s="177"/>
      <c r="J23" s="180"/>
      <c r="K23" s="180"/>
      <c r="L23" s="180"/>
      <c r="M23" s="192"/>
      <c r="N23" s="186"/>
      <c r="O23" s="189"/>
      <c r="P23" s="177"/>
      <c r="Q23" s="192"/>
      <c r="R23" s="186"/>
      <c r="S23" s="189"/>
      <c r="T23" s="180"/>
      <c r="U23" s="180"/>
      <c r="V23" s="192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84"/>
      <c r="G24" s="187"/>
      <c r="H24" s="190"/>
      <c r="I24" s="178"/>
      <c r="J24" s="181"/>
      <c r="K24" s="181"/>
      <c r="L24" s="181"/>
      <c r="M24" s="193"/>
      <c r="N24" s="187"/>
      <c r="O24" s="190"/>
      <c r="P24" s="178"/>
      <c r="Q24" s="193"/>
      <c r="R24" s="187"/>
      <c r="S24" s="190"/>
      <c r="T24" s="181"/>
      <c r="U24" s="181"/>
      <c r="V24" s="193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150</v>
      </c>
      <c r="E27" s="65">
        <v>180</v>
      </c>
      <c r="F27" s="109" t="s">
        <v>121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51</v>
      </c>
      <c r="B28" s="76">
        <v>1100</v>
      </c>
      <c r="C28" s="27" t="s">
        <v>52</v>
      </c>
      <c r="D28" s="77">
        <v>0.0395</v>
      </c>
      <c r="E28" s="78"/>
      <c r="F28" s="79"/>
      <c r="G28" s="80">
        <f aca="true" t="shared" si="0" ref="G28:G35">SUM(D28:F28)*$D$26</f>
        <v>0.7505000000000001</v>
      </c>
      <c r="H28" s="81">
        <f aca="true" t="shared" si="1" ref="H28:H35">G28*B28</f>
        <v>825.5500000000001</v>
      </c>
      <c r="I28" s="78"/>
      <c r="J28" s="78"/>
      <c r="K28" s="78"/>
      <c r="L28" s="78"/>
      <c r="M28" s="79"/>
      <c r="N28" s="80">
        <f aca="true" t="shared" si="2" ref="N28:N35">SUM(I28:M28)*$I$26</f>
        <v>0</v>
      </c>
      <c r="O28" s="81">
        <f aca="true" t="shared" si="3" ref="O28:O35">N28*B28</f>
        <v>0</v>
      </c>
      <c r="P28" s="78"/>
      <c r="Q28" s="79"/>
      <c r="R28" s="82">
        <f aca="true" t="shared" si="4" ref="R28:R35">SUM(P28:Q28)*$P$26</f>
        <v>0</v>
      </c>
      <c r="S28" s="81">
        <f aca="true" t="shared" si="5" ref="S28:S35">R28*B28</f>
        <v>0</v>
      </c>
      <c r="T28" s="78"/>
      <c r="U28" s="78"/>
      <c r="V28" s="79"/>
      <c r="W28" s="82">
        <f aca="true" t="shared" si="6" ref="W28:W35">SUM(T28:V28)*$T$26</f>
        <v>0</v>
      </c>
      <c r="X28" s="81">
        <f aca="true" t="shared" si="7" ref="X28:X35">W28*B28</f>
        <v>0</v>
      </c>
      <c r="Y28" s="78"/>
      <c r="Z28" s="79"/>
      <c r="AA28" s="82">
        <f aca="true" t="shared" si="8" ref="AA28:AA35">SUM(Y28:Z28)*$Y$26</f>
        <v>0</v>
      </c>
      <c r="AB28" s="83">
        <f aca="true" t="shared" si="9" ref="AB28:AB35">AA28*B28</f>
        <v>0</v>
      </c>
      <c r="AC28" s="84"/>
      <c r="AD28" s="84"/>
      <c r="AE28" s="85"/>
      <c r="AF28" s="85"/>
      <c r="AG28" s="86">
        <f aca="true" t="shared" si="10" ref="AG28:AG35">G28+N28+R28+W28+AA28</f>
        <v>0.7505000000000001</v>
      </c>
      <c r="AH28" s="87">
        <f>AG28/19</f>
        <v>0.0395</v>
      </c>
      <c r="AI28" s="85">
        <f aca="true" t="shared" si="11" ref="AI28:AI35">AG28*B28</f>
        <v>825.5500000000001</v>
      </c>
    </row>
    <row r="29" spans="1:35" ht="15.75">
      <c r="A29" s="75" t="s">
        <v>53</v>
      </c>
      <c r="B29" s="76">
        <v>1500</v>
      </c>
      <c r="C29" s="27" t="s">
        <v>52</v>
      </c>
      <c r="D29" s="77">
        <v>0.013</v>
      </c>
      <c r="E29" s="78"/>
      <c r="F29" s="79">
        <v>0.0125</v>
      </c>
      <c r="G29" s="80">
        <f t="shared" si="0"/>
        <v>0.48450000000000004</v>
      </c>
      <c r="H29" s="81">
        <f t="shared" si="1"/>
        <v>726.7500000000001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0.48450000000000004</v>
      </c>
      <c r="AH29" s="87">
        <f aca="true" t="shared" si="12" ref="AH29:AH35">AG29/19</f>
        <v>0.025500000000000002</v>
      </c>
      <c r="AI29" s="85">
        <f t="shared" si="11"/>
        <v>726.7500000000001</v>
      </c>
    </row>
    <row r="30" spans="1:35" ht="15.75">
      <c r="A30" s="75" t="s">
        <v>54</v>
      </c>
      <c r="B30" s="76">
        <v>150</v>
      </c>
      <c r="C30" s="27" t="s">
        <v>52</v>
      </c>
      <c r="D30" s="77">
        <v>0.01</v>
      </c>
      <c r="E30" s="78">
        <v>0.01</v>
      </c>
      <c r="F30" s="79"/>
      <c r="G30" s="80">
        <f t="shared" si="0"/>
        <v>0.38</v>
      </c>
      <c r="H30" s="81">
        <f t="shared" si="1"/>
        <v>57</v>
      </c>
      <c r="I30" s="78"/>
      <c r="J30" s="78"/>
      <c r="K30" s="78"/>
      <c r="L30" s="78"/>
      <c r="M30" s="79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0.38</v>
      </c>
      <c r="AH30" s="87">
        <f t="shared" si="12"/>
        <v>0.02</v>
      </c>
      <c r="AI30" s="85">
        <f t="shared" si="11"/>
        <v>57</v>
      </c>
    </row>
    <row r="31" spans="1:35" ht="15.75">
      <c r="A31" s="75" t="s">
        <v>57</v>
      </c>
      <c r="B31" s="76">
        <v>185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105.44999999999999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111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105.44999999999999</v>
      </c>
    </row>
    <row r="32" spans="1:35" s="106" customFormat="1" ht="15.75">
      <c r="A32" s="30" t="s">
        <v>95</v>
      </c>
      <c r="B32" s="90">
        <v>500</v>
      </c>
      <c r="C32" s="27" t="s">
        <v>52</v>
      </c>
      <c r="D32" s="38"/>
      <c r="E32" s="78"/>
      <c r="F32" s="79">
        <v>0.10037</v>
      </c>
      <c r="G32" s="80">
        <f t="shared" si="0"/>
        <v>1.90703</v>
      </c>
      <c r="H32" s="81">
        <f t="shared" si="1"/>
        <v>953.515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85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112"/>
      <c r="Z32" s="79"/>
      <c r="AA32" s="82">
        <f>SUM(Y32:Z32)*$Y$26</f>
        <v>0</v>
      </c>
      <c r="AB32" s="83">
        <f>AA32*B32</f>
        <v>0</v>
      </c>
      <c r="AC32" s="105"/>
      <c r="AD32" s="105"/>
      <c r="AE32" s="85"/>
      <c r="AF32" s="85"/>
      <c r="AG32" s="86">
        <f t="shared" si="10"/>
        <v>1.90703</v>
      </c>
      <c r="AH32" s="87">
        <f t="shared" si="12"/>
        <v>0.10037</v>
      </c>
      <c r="AI32" s="85">
        <f>AG32*B32</f>
        <v>953.515</v>
      </c>
    </row>
    <row r="33" spans="1:35" ht="15.75">
      <c r="A33" s="75" t="s">
        <v>55</v>
      </c>
      <c r="B33" s="76">
        <v>1850</v>
      </c>
      <c r="C33" s="27" t="s">
        <v>52</v>
      </c>
      <c r="D33" s="77"/>
      <c r="E33" s="78">
        <v>0.002</v>
      </c>
      <c r="F33" s="79"/>
      <c r="G33" s="80">
        <f t="shared" si="0"/>
        <v>0.038</v>
      </c>
      <c r="H33" s="81">
        <f t="shared" si="1"/>
        <v>70.3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111" t="s">
        <v>92</v>
      </c>
      <c r="Z33" s="79"/>
      <c r="AA33" s="82">
        <f t="shared" si="8"/>
        <v>0</v>
      </c>
      <c r="AB33" s="83">
        <f t="shared" si="9"/>
        <v>0</v>
      </c>
      <c r="AC33" s="84"/>
      <c r="AD33" s="84"/>
      <c r="AE33" s="85"/>
      <c r="AF33" s="85"/>
      <c r="AG33" s="86">
        <f t="shared" si="10"/>
        <v>0.038</v>
      </c>
      <c r="AH33" s="87">
        <f t="shared" si="12"/>
        <v>0.002</v>
      </c>
      <c r="AI33" s="85">
        <f t="shared" si="11"/>
        <v>70.3</v>
      </c>
    </row>
    <row r="34" spans="1:35" ht="15.75">
      <c r="A34" s="75" t="s">
        <v>77</v>
      </c>
      <c r="B34" s="76">
        <v>265</v>
      </c>
      <c r="C34" s="27" t="s">
        <v>52</v>
      </c>
      <c r="D34" s="77"/>
      <c r="E34" s="78">
        <v>0.088</v>
      </c>
      <c r="F34" s="79"/>
      <c r="G34" s="80">
        <f t="shared" si="0"/>
        <v>1.672</v>
      </c>
      <c r="H34" s="81">
        <f t="shared" si="1"/>
        <v>443.08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112" t="s">
        <v>92</v>
      </c>
      <c r="Z34" s="79"/>
      <c r="AA34" s="82">
        <f>SUM(Y34:Z34)*$Y$26</f>
        <v>0</v>
      </c>
      <c r="AB34" s="83">
        <f>AA34*B34</f>
        <v>0</v>
      </c>
      <c r="AC34" s="84"/>
      <c r="AD34" s="84"/>
      <c r="AE34" s="85"/>
      <c r="AF34" s="85"/>
      <c r="AG34" s="86">
        <f t="shared" si="10"/>
        <v>1.672</v>
      </c>
      <c r="AH34" s="87">
        <f t="shared" si="12"/>
        <v>0.088</v>
      </c>
      <c r="AI34" s="85">
        <f>AG34*B34</f>
        <v>443.08</v>
      </c>
    </row>
    <row r="35" spans="1:35" ht="15.75">
      <c r="A35" s="89" t="s">
        <v>56</v>
      </c>
      <c r="B35" s="76">
        <v>281</v>
      </c>
      <c r="C35" s="27" t="s">
        <v>52</v>
      </c>
      <c r="D35" s="78"/>
      <c r="E35" s="78"/>
      <c r="F35" s="79">
        <v>0.043</v>
      </c>
      <c r="G35" s="80">
        <f t="shared" si="0"/>
        <v>0.817</v>
      </c>
      <c r="H35" s="81">
        <f t="shared" si="1"/>
        <v>229.577</v>
      </c>
      <c r="I35" s="78"/>
      <c r="J35" s="78"/>
      <c r="K35" s="78"/>
      <c r="L35" s="78"/>
      <c r="M35" s="79"/>
      <c r="N35" s="80">
        <f t="shared" si="2"/>
        <v>0</v>
      </c>
      <c r="O35" s="81">
        <f t="shared" si="3"/>
        <v>0</v>
      </c>
      <c r="P35" s="78"/>
      <c r="Q35" s="79"/>
      <c r="R35" s="82">
        <f t="shared" si="4"/>
        <v>0</v>
      </c>
      <c r="S35" s="81">
        <f t="shared" si="5"/>
        <v>0</v>
      </c>
      <c r="T35" s="78"/>
      <c r="U35" s="85"/>
      <c r="V35" s="79"/>
      <c r="W35" s="82">
        <f t="shared" si="6"/>
        <v>0</v>
      </c>
      <c r="X35" s="81">
        <f t="shared" si="7"/>
        <v>0</v>
      </c>
      <c r="Y35" s="112"/>
      <c r="Z35" s="79"/>
      <c r="AA35" s="82">
        <f t="shared" si="8"/>
        <v>0</v>
      </c>
      <c r="AB35" s="83">
        <f t="shared" si="9"/>
        <v>0</v>
      </c>
      <c r="AC35" s="84"/>
      <c r="AD35" s="84"/>
      <c r="AE35" s="85"/>
      <c r="AF35" s="85"/>
      <c r="AG35" s="86">
        <f t="shared" si="10"/>
        <v>0.817</v>
      </c>
      <c r="AH35" s="87">
        <f t="shared" si="12"/>
        <v>0.043</v>
      </c>
      <c r="AI35" s="85">
        <f t="shared" si="11"/>
        <v>229.577</v>
      </c>
    </row>
    <row r="36" spans="1:35" ht="15">
      <c r="A36" s="91" t="s">
        <v>58</v>
      </c>
      <c r="B36" s="92"/>
      <c r="C36" s="38"/>
      <c r="D36" s="76">
        <f>SUMPRODUCT(D28:D35,$B$28:$B$35)</f>
        <v>70</v>
      </c>
      <c r="E36" s="76">
        <f>SUMPRODUCT(E28:E35,$B$28:$B$35)</f>
        <v>28.52</v>
      </c>
      <c r="F36" s="93">
        <f>SUMPRODUCT(F28:F35,$B$28:$B$35)</f>
        <v>81.018</v>
      </c>
      <c r="G36" s="94"/>
      <c r="H36" s="95">
        <f>SUM(H28:H35)</f>
        <v>3411.2220000000007</v>
      </c>
      <c r="I36" s="76">
        <f>SUMPRODUCT(I28:I35,$B$28:$B$35)</f>
        <v>0</v>
      </c>
      <c r="J36" s="76">
        <f>SUMPRODUCT(J35:J328,$B$28:$B$35)</f>
        <v>0</v>
      </c>
      <c r="K36" s="76">
        <f>SUMPRODUCT(K28:K35,$B$28:$B$35)</f>
        <v>0</v>
      </c>
      <c r="L36" s="76">
        <f>SUMPRODUCT(L28:L35,$B$28:$B$35)</f>
        <v>0</v>
      </c>
      <c r="M36" s="76">
        <f>SUMPRODUCT(M28:M35,$B$28:$B$35)</f>
        <v>0</v>
      </c>
      <c r="N36" s="96"/>
      <c r="O36" s="95">
        <f>SUM(O28:O35)</f>
        <v>0</v>
      </c>
      <c r="P36" s="76">
        <f>SUMPRODUCT(P29:P35,$B$29:$B$35)</f>
        <v>0</v>
      </c>
      <c r="Q36" s="93">
        <f>SUMPRODUCT(Q29:Q35,$B$29:$B$35)</f>
        <v>0</v>
      </c>
      <c r="R36" s="94"/>
      <c r="S36" s="95">
        <f>SUM(S28:S35)</f>
        <v>0</v>
      </c>
      <c r="T36" s="93">
        <f>SUMPRODUCT(T29:T35,$B$29:$B$35)</f>
        <v>0</v>
      </c>
      <c r="U36" s="93">
        <f>SUMPRODUCT(U29:U35,$B$29:$B$35)</f>
        <v>0</v>
      </c>
      <c r="V36" s="93">
        <f>SUMPRODUCT(V29:V35,$B$29:$B$35)</f>
        <v>0</v>
      </c>
      <c r="W36" s="94"/>
      <c r="X36" s="95">
        <f>SUM(X28:X35)</f>
        <v>0</v>
      </c>
      <c r="Y36" s="76">
        <f>SUMPRODUCT(Y28:Y35,$B$28:$B$35)</f>
        <v>0</v>
      </c>
      <c r="Z36" s="93">
        <f>SUM(Z35:Z35)</f>
        <v>0</v>
      </c>
      <c r="AA36" s="94"/>
      <c r="AB36" s="95">
        <f>SUM(AB29:AB35)</f>
        <v>0</v>
      </c>
      <c r="AC36" s="38"/>
      <c r="AD36" s="38"/>
      <c r="AE36" s="38"/>
      <c r="AF36" s="38"/>
      <c r="AG36" s="77">
        <f>SUM(AG28:AG33,AG34:AG35)</f>
        <v>6.61903</v>
      </c>
      <c r="AH36" s="77"/>
      <c r="AI36" s="97">
        <f>SUM(AI28:AI35)</f>
        <v>3411.2220000000007</v>
      </c>
    </row>
    <row r="37" spans="1:35" ht="15">
      <c r="A37" s="98"/>
      <c r="B37" s="99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00"/>
      <c r="R37" s="1"/>
      <c r="S37" s="1"/>
      <c r="T37" s="10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02"/>
    </row>
    <row r="38" spans="1:35" ht="15">
      <c r="A38" s="103" t="s">
        <v>59</v>
      </c>
      <c r="B38" s="2"/>
      <c r="C38" s="2"/>
      <c r="D38" s="2"/>
      <c r="E38" s="2"/>
      <c r="F38" s="2"/>
      <c r="G38" s="2"/>
      <c r="H38" s="3"/>
      <c r="I38" s="1"/>
      <c r="J38" s="2"/>
      <c r="K38" s="103" t="s">
        <v>115</v>
      </c>
      <c r="L38" s="100"/>
      <c r="M38" s="2"/>
      <c r="N38" s="2"/>
      <c r="O38" s="2"/>
      <c r="P38" s="2"/>
      <c r="Q38" s="2"/>
      <c r="R38" s="2"/>
      <c r="S38" s="2"/>
      <c r="T38" s="1"/>
      <c r="U38" s="2"/>
      <c r="V38" s="133" t="s">
        <v>61</v>
      </c>
      <c r="W38" s="133"/>
      <c r="X38" s="133"/>
      <c r="Y38" s="2"/>
      <c r="Z38" s="2"/>
      <c r="AA38" s="2"/>
      <c r="AB38" s="2"/>
      <c r="AC38" s="2"/>
      <c r="AD38" s="2"/>
      <c r="AE38" s="2"/>
      <c r="AF38" s="2"/>
      <c r="AG38" s="2" t="s">
        <v>62</v>
      </c>
      <c r="AH38" s="2"/>
      <c r="AI38" s="104">
        <f>H36+O36+S36+X36+AB36</f>
        <v>3411.2220000000007</v>
      </c>
    </row>
    <row r="39" spans="1:35" ht="15">
      <c r="A39" s="103" t="s">
        <v>63</v>
      </c>
      <c r="B39" s="2"/>
      <c r="C39" s="2"/>
      <c r="D39" s="2"/>
      <c r="E39" s="2"/>
      <c r="F39" s="2"/>
      <c r="G39" s="3"/>
      <c r="H39" s="1"/>
      <c r="I39" s="2"/>
      <c r="J39" s="100"/>
      <c r="K39" s="103" t="s">
        <v>64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33"/>
      <c r="W39" s="133"/>
      <c r="X39" s="133"/>
      <c r="Y39" s="7" t="s">
        <v>65</v>
      </c>
      <c r="Z39" s="7"/>
      <c r="AA39" s="7"/>
      <c r="AB39" s="2"/>
      <c r="AC39" s="7"/>
      <c r="AD39" s="7"/>
      <c r="AE39" s="7"/>
      <c r="AF39" s="2"/>
      <c r="AG39" s="7"/>
      <c r="AH39" s="7"/>
      <c r="AI39" s="7"/>
    </row>
    <row r="40" spans="1:3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103" t="s">
        <v>103</v>
      </c>
      <c r="L40" s="2"/>
      <c r="M40" s="2"/>
      <c r="N40" s="6"/>
      <c r="O40" s="2"/>
      <c r="P40" s="2"/>
      <c r="Q40" s="2"/>
      <c r="R40" s="2"/>
      <c r="S40" s="2"/>
      <c r="T40" s="2"/>
      <c r="U40" s="2"/>
      <c r="V40" s="2" t="s">
        <v>66</v>
      </c>
      <c r="W40" s="2"/>
      <c r="X40" s="2"/>
      <c r="Y40" s="103" t="s">
        <v>67</v>
      </c>
      <c r="Z40" s="2"/>
      <c r="AA40" s="2"/>
      <c r="AB40" s="2"/>
      <c r="AC40" s="103" t="s">
        <v>68</v>
      </c>
      <c r="AD40" s="2"/>
      <c r="AE40" s="2"/>
      <c r="AF40" s="2"/>
      <c r="AG40" s="103" t="s">
        <v>69</v>
      </c>
      <c r="AH40" s="3"/>
      <c r="AI40" s="2"/>
    </row>
    <row r="41" spans="1:35" ht="15">
      <c r="A41" s="103" t="s">
        <v>70</v>
      </c>
      <c r="B41" s="2"/>
      <c r="C41" s="2"/>
      <c r="D41" s="2"/>
      <c r="E41" s="2"/>
      <c r="F41" s="2"/>
      <c r="G41" s="2"/>
      <c r="H41" s="2"/>
      <c r="I41" s="2"/>
      <c r="J41" s="2"/>
      <c r="K41" s="103" t="s">
        <v>71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03" t="s">
        <v>72</v>
      </c>
      <c r="B42" s="2"/>
      <c r="C42" s="2"/>
      <c r="D42" s="2"/>
      <c r="E42" s="2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91">
    <mergeCell ref="AB22:AB24"/>
    <mergeCell ref="AF22:AF24"/>
    <mergeCell ref="AG23:AG24"/>
    <mergeCell ref="AH23:AH24"/>
    <mergeCell ref="AI23:AI24"/>
    <mergeCell ref="V38:X39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3">
      <selection activeCell="H17" sqref="H17:J17"/>
    </sheetView>
  </sheetViews>
  <sheetFormatPr defaultColWidth="9.140625" defaultRowHeight="15"/>
  <cols>
    <col min="1" max="1" width="24.421875" style="0" customWidth="1"/>
    <col min="2" max="2" width="6.8515625" style="0" customWidth="1"/>
    <col min="3" max="3" width="3.00390625" style="0" customWidth="1"/>
    <col min="4" max="4" width="7.8515625" style="0" customWidth="1"/>
    <col min="5" max="5" width="4.7109375" style="0" customWidth="1"/>
    <col min="6" max="6" width="9.28125" style="0" customWidth="1"/>
    <col min="7" max="7" width="6.7109375" style="0" customWidth="1"/>
    <col min="8" max="8" width="9.00390625" style="0" customWidth="1"/>
    <col min="9" max="9" width="8.140625" style="0" customWidth="1"/>
    <col min="10" max="10" width="9.8515625" style="0" customWidth="1"/>
    <col min="11" max="11" width="5.7109375" style="0" customWidth="1"/>
    <col min="12" max="12" width="7.57421875" style="0" customWidth="1"/>
    <col min="13" max="13" width="9.7109375" style="0" customWidth="1"/>
    <col min="14" max="14" width="6.421875" style="0" customWidth="1"/>
    <col min="15" max="15" width="9.00390625" style="0" customWidth="1"/>
    <col min="16" max="16" width="5.57421875" style="0" customWidth="1"/>
    <col min="17" max="17" width="6.57421875" style="0" customWidth="1"/>
    <col min="18" max="18" width="6.00390625" style="0" customWidth="1"/>
    <col min="19" max="19" width="8.00390625" style="0" customWidth="1"/>
    <col min="20" max="20" width="6.7109375" style="0" customWidth="1"/>
    <col min="21" max="21" width="7.00390625" style="0" customWidth="1"/>
    <col min="22" max="23" width="5.8515625" style="0" customWidth="1"/>
    <col min="24" max="24" width="8.7109375" style="0" customWidth="1"/>
    <col min="25" max="25" width="5.421875" style="0" customWidth="1"/>
    <col min="26" max="26" width="5.140625" style="0" customWidth="1"/>
    <col min="27" max="27" width="5.00390625" style="0" customWidth="1"/>
    <col min="28" max="28" width="7.57421875" style="0" customWidth="1"/>
    <col min="29" max="29" width="4.28125" style="0" customWidth="1"/>
    <col min="30" max="31" width="3.57421875" style="0" customWidth="1"/>
    <col min="32" max="32" width="4.8515625" style="0" customWidth="1"/>
    <col min="33" max="33" width="16.00390625" style="0" customWidth="1"/>
    <col min="34" max="34" width="9.57421875" style="0" customWidth="1"/>
    <col min="35" max="35" width="10.8515625" style="0" customWidth="1"/>
  </cols>
  <sheetData>
    <row r="1" spans="1:3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2"/>
      <c r="X1" s="3"/>
      <c r="Y1" s="3"/>
      <c r="Z1" s="3"/>
      <c r="AA1" s="3"/>
      <c r="AB1" s="2"/>
      <c r="AC1" s="2"/>
      <c r="AD1" s="2"/>
      <c r="AE1" s="2"/>
      <c r="AF1" s="4"/>
      <c r="AG1" s="4"/>
      <c r="AH1" s="4"/>
      <c r="AI1" s="4"/>
    </row>
    <row r="2" spans="1:35" ht="15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  <c r="W2" s="3"/>
      <c r="X2" s="3"/>
      <c r="Y2" s="3"/>
      <c r="Z2" s="3"/>
      <c r="AA2" s="3"/>
      <c r="AB2" s="3"/>
      <c r="AC2" s="3"/>
      <c r="AD2" s="3"/>
      <c r="AE2" s="2"/>
      <c r="AF2" s="4"/>
      <c r="AG2" s="4"/>
      <c r="AH2" s="4"/>
      <c r="AI2" s="4"/>
    </row>
    <row r="3" spans="1:35" ht="15">
      <c r="A3" s="3" t="s">
        <v>1</v>
      </c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5" t="s">
        <v>86</v>
      </c>
      <c r="U3" s="2"/>
      <c r="V3" s="1"/>
      <c r="W3" s="3"/>
      <c r="X3" s="3"/>
      <c r="Y3" s="3"/>
      <c r="Z3" s="3"/>
      <c r="AA3" s="3"/>
      <c r="AB3" s="3"/>
      <c r="AC3" s="3"/>
      <c r="AD3" s="3"/>
      <c r="AE3" s="2"/>
      <c r="AF3" s="4"/>
      <c r="AG3" s="4"/>
      <c r="AH3" s="4"/>
      <c r="AI3" s="4"/>
    </row>
    <row r="4" spans="1:35" ht="15">
      <c r="A4" s="6" t="s">
        <v>147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1"/>
      <c r="N5" s="2"/>
      <c r="O5" s="2"/>
      <c r="P5" s="2"/>
      <c r="Q5" s="2"/>
      <c r="R5" s="2"/>
      <c r="S5" s="5"/>
      <c r="T5" s="2"/>
      <c r="U5" s="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thickBot="1">
      <c r="A6" s="115" t="s">
        <v>2</v>
      </c>
      <c r="B6" s="115"/>
      <c r="C6" s="115"/>
      <c r="D6" s="116"/>
      <c r="E6" s="114" t="s">
        <v>3</v>
      </c>
      <c r="F6" s="115"/>
      <c r="G6" s="116"/>
      <c r="H6" s="114" t="s">
        <v>4</v>
      </c>
      <c r="I6" s="115"/>
      <c r="J6" s="116"/>
      <c r="K6" s="117" t="s">
        <v>5</v>
      </c>
      <c r="L6" s="118"/>
      <c r="M6" s="117" t="s">
        <v>6</v>
      </c>
      <c r="N6" s="123"/>
      <c r="O6" s="118"/>
      <c r="P6" s="126" t="s">
        <v>7</v>
      </c>
      <c r="Q6" s="127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39" t="s">
        <v>8</v>
      </c>
      <c r="AH6" s="140"/>
      <c r="AI6" s="141"/>
    </row>
    <row r="7" spans="1:35" ht="15">
      <c r="A7" s="137" t="s">
        <v>9</v>
      </c>
      <c r="B7" s="137"/>
      <c r="C7" s="137"/>
      <c r="D7" s="138"/>
      <c r="E7" s="132" t="s">
        <v>10</v>
      </c>
      <c r="F7" s="135"/>
      <c r="G7" s="134"/>
      <c r="H7" s="132" t="s">
        <v>11</v>
      </c>
      <c r="I7" s="135"/>
      <c r="J7" s="134"/>
      <c r="K7" s="119"/>
      <c r="L7" s="120"/>
      <c r="M7" s="119"/>
      <c r="N7" s="124"/>
      <c r="O7" s="120"/>
      <c r="P7" s="128"/>
      <c r="Q7" s="129"/>
      <c r="R7" s="1"/>
      <c r="S7" s="2"/>
      <c r="T7" s="2"/>
      <c r="U7" s="2"/>
      <c r="V7" s="2"/>
      <c r="W7" s="2"/>
      <c r="X7" s="2"/>
      <c r="Y7" s="2"/>
      <c r="Z7" s="2"/>
      <c r="AA7" s="2"/>
      <c r="AB7" s="4"/>
      <c r="AC7" s="3" t="s">
        <v>12</v>
      </c>
      <c r="AD7" s="2"/>
      <c r="AE7" s="2"/>
      <c r="AF7" s="2"/>
      <c r="AG7" s="142" t="s">
        <v>13</v>
      </c>
      <c r="AH7" s="143"/>
      <c r="AI7" s="144"/>
    </row>
    <row r="8" spans="1:35" ht="15">
      <c r="A8" s="8" t="s">
        <v>14</v>
      </c>
      <c r="B8" s="114" t="s">
        <v>15</v>
      </c>
      <c r="C8" s="115"/>
      <c r="D8" s="116"/>
      <c r="E8" s="132" t="s">
        <v>16</v>
      </c>
      <c r="F8" s="135"/>
      <c r="G8" s="134"/>
      <c r="H8" s="132" t="s">
        <v>17</v>
      </c>
      <c r="I8" s="135"/>
      <c r="J8" s="134"/>
      <c r="K8" s="119"/>
      <c r="L8" s="120"/>
      <c r="M8" s="119"/>
      <c r="N8" s="124"/>
      <c r="O8" s="120"/>
      <c r="P8" s="128"/>
      <c r="Q8" s="129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"/>
      <c r="AI8" s="10"/>
    </row>
    <row r="9" spans="1:35" ht="15">
      <c r="A9" s="11" t="s">
        <v>18</v>
      </c>
      <c r="B9" s="132" t="s">
        <v>19</v>
      </c>
      <c r="C9" s="133"/>
      <c r="D9" s="134"/>
      <c r="E9" s="132" t="s">
        <v>20</v>
      </c>
      <c r="F9" s="135"/>
      <c r="G9" s="134"/>
      <c r="H9" s="132" t="s">
        <v>21</v>
      </c>
      <c r="I9" s="135"/>
      <c r="J9" s="134"/>
      <c r="K9" s="119"/>
      <c r="L9" s="120"/>
      <c r="M9" s="119"/>
      <c r="N9" s="124"/>
      <c r="O9" s="120"/>
      <c r="P9" s="128"/>
      <c r="Q9" s="129"/>
      <c r="R9" s="1"/>
      <c r="S9" s="2"/>
      <c r="T9" s="2"/>
      <c r="U9" s="2"/>
      <c r="V9" s="6" t="str">
        <f>A4</f>
        <v>"13 " декабря  2022 год</v>
      </c>
      <c r="W9" s="2"/>
      <c r="X9" s="2"/>
      <c r="Y9" s="2"/>
      <c r="Z9" s="2"/>
      <c r="AA9" s="2"/>
      <c r="AB9" s="2"/>
      <c r="AC9" s="2"/>
      <c r="AD9" s="2"/>
      <c r="AE9" s="2" t="s">
        <v>22</v>
      </c>
      <c r="AF9" s="2"/>
      <c r="AG9" s="12"/>
      <c r="AH9" s="13"/>
      <c r="AI9" s="14"/>
    </row>
    <row r="10" spans="1:35" ht="15">
      <c r="A10" s="15"/>
      <c r="B10" s="136" t="s">
        <v>23</v>
      </c>
      <c r="C10" s="137"/>
      <c r="D10" s="138"/>
      <c r="E10" s="16"/>
      <c r="F10" s="1"/>
      <c r="G10" s="15"/>
      <c r="H10" s="1"/>
      <c r="I10" s="1"/>
      <c r="J10" s="15"/>
      <c r="K10" s="121"/>
      <c r="L10" s="122"/>
      <c r="M10" s="121"/>
      <c r="N10" s="125"/>
      <c r="O10" s="122"/>
      <c r="P10" s="130"/>
      <c r="Q10" s="1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8"/>
      <c r="AI10" s="19"/>
    </row>
    <row r="11" spans="1:35" ht="15.75" thickBot="1">
      <c r="A11" s="20">
        <v>1</v>
      </c>
      <c r="B11" s="21"/>
      <c r="C11" s="22">
        <v>2</v>
      </c>
      <c r="D11" s="23"/>
      <c r="E11" s="24"/>
      <c r="F11" s="24">
        <v>3</v>
      </c>
      <c r="G11" s="20"/>
      <c r="H11" s="145">
        <v>4</v>
      </c>
      <c r="I11" s="146"/>
      <c r="J11" s="147"/>
      <c r="K11" s="145">
        <v>5</v>
      </c>
      <c r="L11" s="147"/>
      <c r="M11" s="145">
        <v>6</v>
      </c>
      <c r="N11" s="146"/>
      <c r="O11" s="147"/>
      <c r="P11" s="145">
        <v>7</v>
      </c>
      <c r="Q11" s="147"/>
      <c r="R11" s="1"/>
      <c r="S11" s="2"/>
      <c r="T11" s="2" t="s">
        <v>24</v>
      </c>
      <c r="U11" s="2"/>
      <c r="V11" s="1"/>
      <c r="W11" s="2"/>
      <c r="X11" s="2"/>
      <c r="Y11" s="2"/>
      <c r="Z11" s="2"/>
      <c r="AA11" s="2"/>
      <c r="AB11" s="2"/>
      <c r="AC11" s="2"/>
      <c r="AD11" s="25" t="s">
        <v>25</v>
      </c>
      <c r="AE11" s="2"/>
      <c r="AF11" s="2"/>
      <c r="AG11" s="12"/>
      <c r="AH11" s="13"/>
      <c r="AI11" s="14"/>
    </row>
    <row r="12" spans="1:35" ht="15">
      <c r="A12" s="26" t="s">
        <v>26</v>
      </c>
      <c r="B12" s="7"/>
      <c r="C12" s="7"/>
      <c r="D12" s="27"/>
      <c r="E12" s="136"/>
      <c r="F12" s="137"/>
      <c r="G12" s="138"/>
      <c r="H12" s="136">
        <f>Y26</f>
        <v>0</v>
      </c>
      <c r="I12" s="137"/>
      <c r="J12" s="138"/>
      <c r="K12" s="148"/>
      <c r="L12" s="148"/>
      <c r="M12" s="149">
        <f>AB37</f>
        <v>0</v>
      </c>
      <c r="N12" s="149"/>
      <c r="O12" s="149"/>
      <c r="P12" s="149">
        <f>ROUND(IF(M12=0,0,M12/H12),2)</f>
        <v>0</v>
      </c>
      <c r="Q12" s="150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1"/>
      <c r="AI12" s="10"/>
    </row>
    <row r="13" spans="1:35" ht="15">
      <c r="A13" s="26" t="s">
        <v>27</v>
      </c>
      <c r="B13" s="7"/>
      <c r="C13" s="7"/>
      <c r="D13" s="27"/>
      <c r="E13" s="136">
        <v>179.55</v>
      </c>
      <c r="F13" s="137"/>
      <c r="G13" s="138"/>
      <c r="H13" s="136">
        <v>19</v>
      </c>
      <c r="I13" s="137"/>
      <c r="J13" s="138"/>
      <c r="K13" s="148">
        <f>H13*E13</f>
        <v>3411.4500000000003</v>
      </c>
      <c r="L13" s="148"/>
      <c r="M13" s="149">
        <f>H37</f>
        <v>3411.412949999999</v>
      </c>
      <c r="N13" s="149"/>
      <c r="O13" s="149"/>
      <c r="P13" s="149">
        <f>ROUND(IF(M13=0,0,M13/H13),2)</f>
        <v>179.55</v>
      </c>
      <c r="Q13" s="150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1"/>
      <c r="AI13" s="10"/>
    </row>
    <row r="14" spans="1:35" ht="15">
      <c r="A14" s="28" t="s">
        <v>28</v>
      </c>
      <c r="B14" s="29"/>
      <c r="C14" s="29"/>
      <c r="D14" s="30"/>
      <c r="E14" s="151"/>
      <c r="F14" s="152"/>
      <c r="G14" s="153"/>
      <c r="H14" s="151">
        <v>0</v>
      </c>
      <c r="I14" s="152"/>
      <c r="J14" s="153"/>
      <c r="K14" s="148">
        <f>H14*E14</f>
        <v>0</v>
      </c>
      <c r="L14" s="148"/>
      <c r="M14" s="154">
        <f>O37</f>
        <v>0</v>
      </c>
      <c r="N14" s="154"/>
      <c r="O14" s="154"/>
      <c r="P14" s="154">
        <f>ROUND(IF(M14=0,0,M14/H14),2)</f>
        <v>0</v>
      </c>
      <c r="Q14" s="155"/>
      <c r="R14" s="1"/>
      <c r="S14" s="2"/>
      <c r="T14" s="2" t="s">
        <v>73</v>
      </c>
      <c r="U14" s="2"/>
      <c r="V14" s="1"/>
      <c r="W14" s="2"/>
      <c r="X14" s="2"/>
      <c r="Y14" s="2"/>
      <c r="Z14" s="2"/>
      <c r="AA14" s="2"/>
      <c r="AB14" s="2"/>
      <c r="AC14" s="2"/>
      <c r="AD14" s="2"/>
      <c r="AE14" s="31"/>
      <c r="AF14" s="2"/>
      <c r="AG14" s="12"/>
      <c r="AH14" s="13"/>
      <c r="AI14" s="14"/>
    </row>
    <row r="15" spans="1:35" ht="15">
      <c r="A15" s="28" t="s">
        <v>29</v>
      </c>
      <c r="B15" s="32"/>
      <c r="C15" s="29"/>
      <c r="D15" s="30"/>
      <c r="E15" s="29"/>
      <c r="F15" s="29"/>
      <c r="G15" s="30"/>
      <c r="H15" s="151">
        <v>0</v>
      </c>
      <c r="I15" s="152"/>
      <c r="J15" s="153"/>
      <c r="K15" s="156"/>
      <c r="L15" s="156"/>
      <c r="M15" s="154">
        <f>X37</f>
        <v>0</v>
      </c>
      <c r="N15" s="156"/>
      <c r="O15" s="156"/>
      <c r="P15" s="154">
        <f>ROUND(IF(M15=0,0,M15/H15),2)</f>
        <v>0</v>
      </c>
      <c r="Q15" s="155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1"/>
      <c r="AI15" s="10"/>
    </row>
    <row r="16" spans="1:35" ht="15.75" thickBot="1">
      <c r="A16" s="33" t="s">
        <v>30</v>
      </c>
      <c r="B16" s="34"/>
      <c r="C16" s="1"/>
      <c r="D16" s="15"/>
      <c r="E16" s="1"/>
      <c r="F16" s="1"/>
      <c r="G16" s="15"/>
      <c r="H16" s="114">
        <f>P26</f>
        <v>0</v>
      </c>
      <c r="I16" s="115"/>
      <c r="J16" s="116"/>
      <c r="K16" s="156"/>
      <c r="L16" s="156"/>
      <c r="M16" s="157">
        <f>S37</f>
        <v>0</v>
      </c>
      <c r="N16" s="152"/>
      <c r="O16" s="153"/>
      <c r="P16" s="154">
        <f>ROUND(IF(M16=0,0,M16/H16),2)</f>
        <v>0</v>
      </c>
      <c r="Q16" s="155"/>
      <c r="R16" s="1"/>
      <c r="S16" s="2"/>
      <c r="T16" s="2" t="s">
        <v>102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31"/>
      <c r="AF16" s="2"/>
      <c r="AG16" s="35"/>
      <c r="AH16" s="36"/>
      <c r="AI16" s="37"/>
    </row>
    <row r="17" spans="1:35" ht="15.75" thickBot="1">
      <c r="A17" s="38"/>
      <c r="B17" s="151"/>
      <c r="C17" s="152"/>
      <c r="D17" s="153"/>
      <c r="E17" s="151"/>
      <c r="F17" s="152"/>
      <c r="G17" s="153"/>
      <c r="H17" s="151" t="s">
        <v>31</v>
      </c>
      <c r="I17" s="152"/>
      <c r="J17" s="153"/>
      <c r="K17" s="158">
        <f>SUM(K13:L16)</f>
        <v>3411.4500000000003</v>
      </c>
      <c r="L17" s="159"/>
      <c r="M17" s="160">
        <f>SUM(M12:O16)</f>
        <v>3411.412949999999</v>
      </c>
      <c r="N17" s="158"/>
      <c r="O17" s="159"/>
      <c r="P17" s="161">
        <f>SUM(P12:Q16)</f>
        <v>179.55</v>
      </c>
      <c r="Q17" s="16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</row>
    <row r="19" spans="1:35" ht="15">
      <c r="A19" s="39" t="s">
        <v>32</v>
      </c>
      <c r="B19" s="40"/>
      <c r="C19" s="163" t="s">
        <v>33</v>
      </c>
      <c r="D19" s="151" t="s">
        <v>34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14" t="s">
        <v>35</v>
      </c>
      <c r="AH19" s="115"/>
      <c r="AI19" s="116"/>
    </row>
    <row r="20" spans="1:35" ht="15">
      <c r="A20" s="8"/>
      <c r="B20" s="41"/>
      <c r="C20" s="164"/>
      <c r="D20" s="166" t="s">
        <v>36</v>
      </c>
      <c r="E20" s="167"/>
      <c r="F20" s="167"/>
      <c r="G20" s="167"/>
      <c r="H20" s="168"/>
      <c r="I20" s="173" t="s">
        <v>37</v>
      </c>
      <c r="J20" s="173"/>
      <c r="K20" s="173"/>
      <c r="L20" s="173"/>
      <c r="M20" s="173"/>
      <c r="N20" s="173"/>
      <c r="O20" s="173"/>
      <c r="P20" s="166" t="s">
        <v>84</v>
      </c>
      <c r="Q20" s="167"/>
      <c r="R20" s="167"/>
      <c r="S20" s="168"/>
      <c r="T20" s="173" t="s">
        <v>85</v>
      </c>
      <c r="U20" s="173"/>
      <c r="V20" s="173"/>
      <c r="W20" s="173"/>
      <c r="X20" s="173"/>
      <c r="Y20" s="166" t="s">
        <v>38</v>
      </c>
      <c r="Z20" s="167"/>
      <c r="AA20" s="167"/>
      <c r="AB20" s="168"/>
      <c r="AC20" s="42"/>
      <c r="AD20" s="43"/>
      <c r="AE20" s="43"/>
      <c r="AF20" s="44"/>
      <c r="AG20" s="136" t="s">
        <v>39</v>
      </c>
      <c r="AH20" s="137"/>
      <c r="AI20" s="138"/>
    </row>
    <row r="21" spans="1:35" ht="15">
      <c r="A21" s="11"/>
      <c r="B21" s="45"/>
      <c r="C21" s="164"/>
      <c r="D21" s="169"/>
      <c r="E21" s="170"/>
      <c r="F21" s="170"/>
      <c r="G21" s="171"/>
      <c r="H21" s="172"/>
      <c r="I21" s="173"/>
      <c r="J21" s="173"/>
      <c r="K21" s="173"/>
      <c r="L21" s="173"/>
      <c r="M21" s="173"/>
      <c r="N21" s="174"/>
      <c r="O21" s="174"/>
      <c r="P21" s="169"/>
      <c r="Q21" s="170"/>
      <c r="R21" s="171"/>
      <c r="S21" s="172"/>
      <c r="T21" s="173"/>
      <c r="U21" s="173"/>
      <c r="V21" s="173"/>
      <c r="W21" s="174"/>
      <c r="X21" s="174"/>
      <c r="Y21" s="175"/>
      <c r="Z21" s="171"/>
      <c r="AA21" s="171"/>
      <c r="AB21" s="172"/>
      <c r="AC21" s="46"/>
      <c r="AD21" s="47"/>
      <c r="AE21" s="47"/>
      <c r="AF21" s="48"/>
      <c r="AG21" s="114" t="s">
        <v>40</v>
      </c>
      <c r="AH21" s="115"/>
      <c r="AI21" s="116"/>
    </row>
    <row r="22" spans="1:35" ht="15" customHeight="1">
      <c r="A22" s="11" t="s">
        <v>41</v>
      </c>
      <c r="B22" s="45" t="s">
        <v>42</v>
      </c>
      <c r="C22" s="164"/>
      <c r="D22" s="176" t="s">
        <v>108</v>
      </c>
      <c r="E22" s="179" t="s">
        <v>97</v>
      </c>
      <c r="F22" s="191" t="s">
        <v>133</v>
      </c>
      <c r="G22" s="185" t="s">
        <v>43</v>
      </c>
      <c r="H22" s="188" t="s">
        <v>42</v>
      </c>
      <c r="I22" s="204"/>
      <c r="J22" s="207"/>
      <c r="K22" s="207"/>
      <c r="L22" s="207"/>
      <c r="M22" s="210"/>
      <c r="N22" s="185" t="s">
        <v>43</v>
      </c>
      <c r="O22" s="188" t="s">
        <v>42</v>
      </c>
      <c r="P22" s="176"/>
      <c r="Q22" s="191"/>
      <c r="R22" s="185" t="s">
        <v>44</v>
      </c>
      <c r="S22" s="188" t="s">
        <v>42</v>
      </c>
      <c r="T22" s="207"/>
      <c r="U22" s="207"/>
      <c r="V22" s="210"/>
      <c r="W22" s="197" t="s">
        <v>44</v>
      </c>
      <c r="X22" s="198" t="s">
        <v>42</v>
      </c>
      <c r="Y22" s="176"/>
      <c r="Z22" s="191"/>
      <c r="AA22" s="185" t="s">
        <v>43</v>
      </c>
      <c r="AB22" s="188" t="s">
        <v>42</v>
      </c>
      <c r="AC22" s="49"/>
      <c r="AD22" s="49"/>
      <c r="AE22" s="49"/>
      <c r="AF22" s="179"/>
      <c r="AG22" s="50"/>
      <c r="AH22" s="50"/>
      <c r="AI22" s="50"/>
    </row>
    <row r="23" spans="1:35" ht="35.25" customHeight="1">
      <c r="A23" s="11"/>
      <c r="B23" s="45"/>
      <c r="C23" s="164"/>
      <c r="D23" s="177"/>
      <c r="E23" s="180"/>
      <c r="F23" s="192"/>
      <c r="G23" s="186"/>
      <c r="H23" s="189"/>
      <c r="I23" s="205"/>
      <c r="J23" s="208"/>
      <c r="K23" s="208"/>
      <c r="L23" s="208"/>
      <c r="M23" s="211"/>
      <c r="N23" s="186"/>
      <c r="O23" s="189"/>
      <c r="P23" s="177"/>
      <c r="Q23" s="192"/>
      <c r="R23" s="186"/>
      <c r="S23" s="189"/>
      <c r="T23" s="208"/>
      <c r="U23" s="208"/>
      <c r="V23" s="211"/>
      <c r="W23" s="197"/>
      <c r="X23" s="198"/>
      <c r="Y23" s="177"/>
      <c r="Z23" s="192"/>
      <c r="AA23" s="186"/>
      <c r="AB23" s="189"/>
      <c r="AC23" s="49"/>
      <c r="AD23" s="49"/>
      <c r="AE23" s="49"/>
      <c r="AF23" s="180"/>
      <c r="AG23" s="194" t="s">
        <v>45</v>
      </c>
      <c r="AH23" s="194" t="s">
        <v>46</v>
      </c>
      <c r="AI23" s="196" t="s">
        <v>47</v>
      </c>
    </row>
    <row r="24" spans="1:35" ht="55.5" customHeight="1">
      <c r="A24" s="48"/>
      <c r="B24" s="51"/>
      <c r="C24" s="165"/>
      <c r="D24" s="178"/>
      <c r="E24" s="181"/>
      <c r="F24" s="193"/>
      <c r="G24" s="187"/>
      <c r="H24" s="190"/>
      <c r="I24" s="206"/>
      <c r="J24" s="209"/>
      <c r="K24" s="209"/>
      <c r="L24" s="209"/>
      <c r="M24" s="212"/>
      <c r="N24" s="187"/>
      <c r="O24" s="190"/>
      <c r="P24" s="178"/>
      <c r="Q24" s="193"/>
      <c r="R24" s="187"/>
      <c r="S24" s="190"/>
      <c r="T24" s="209"/>
      <c r="U24" s="209"/>
      <c r="V24" s="212"/>
      <c r="W24" s="197"/>
      <c r="X24" s="198"/>
      <c r="Y24" s="178"/>
      <c r="Z24" s="193"/>
      <c r="AA24" s="187"/>
      <c r="AB24" s="190"/>
      <c r="AC24" s="52"/>
      <c r="AD24" s="52"/>
      <c r="AE24" s="52"/>
      <c r="AF24" s="181"/>
      <c r="AG24" s="195"/>
      <c r="AH24" s="195"/>
      <c r="AI24" s="148"/>
    </row>
    <row r="25" spans="1:35" ht="15">
      <c r="A25" s="53">
        <v>1</v>
      </c>
      <c r="B25" s="53">
        <v>2</v>
      </c>
      <c r="C25" s="53">
        <v>3</v>
      </c>
      <c r="D25" s="53">
        <v>4</v>
      </c>
      <c r="E25" s="53">
        <v>5</v>
      </c>
      <c r="F25" s="54">
        <v>6</v>
      </c>
      <c r="G25" s="55">
        <v>7</v>
      </c>
      <c r="H25" s="56">
        <v>8</v>
      </c>
      <c r="I25" s="53">
        <v>9</v>
      </c>
      <c r="J25" s="53">
        <v>10</v>
      </c>
      <c r="K25" s="53">
        <v>11</v>
      </c>
      <c r="L25" s="53">
        <v>12</v>
      </c>
      <c r="M25" s="54">
        <v>13</v>
      </c>
      <c r="N25" s="55">
        <v>14</v>
      </c>
      <c r="O25" s="56">
        <v>15</v>
      </c>
      <c r="P25" s="53">
        <v>16</v>
      </c>
      <c r="Q25" s="54">
        <v>17</v>
      </c>
      <c r="R25" s="55">
        <v>18</v>
      </c>
      <c r="S25" s="57">
        <v>19</v>
      </c>
      <c r="T25" s="53">
        <v>20</v>
      </c>
      <c r="U25" s="53">
        <v>21</v>
      </c>
      <c r="V25" s="54">
        <v>22</v>
      </c>
      <c r="W25" s="55">
        <v>23</v>
      </c>
      <c r="X25" s="56">
        <v>24</v>
      </c>
      <c r="Y25" s="53">
        <v>25</v>
      </c>
      <c r="Z25" s="54">
        <v>26</v>
      </c>
      <c r="AA25" s="55">
        <v>27</v>
      </c>
      <c r="AB25" s="56">
        <v>28</v>
      </c>
      <c r="AC25" s="53">
        <v>29</v>
      </c>
      <c r="AD25" s="53">
        <v>30</v>
      </c>
      <c r="AE25" s="53">
        <v>31</v>
      </c>
      <c r="AF25" s="58">
        <v>32</v>
      </c>
      <c r="AG25" s="58">
        <v>33</v>
      </c>
      <c r="AH25" s="53">
        <v>34</v>
      </c>
      <c r="AI25" s="53">
        <v>35</v>
      </c>
    </row>
    <row r="26" spans="1:35" ht="15">
      <c r="A26" s="59" t="s">
        <v>48</v>
      </c>
      <c r="B26" s="15"/>
      <c r="C26" s="15"/>
      <c r="D26" s="15">
        <v>19</v>
      </c>
      <c r="E26" s="15">
        <v>19</v>
      </c>
      <c r="F26" s="1">
        <v>19</v>
      </c>
      <c r="G26" s="33"/>
      <c r="H26" s="10"/>
      <c r="I26" s="15"/>
      <c r="J26" s="15"/>
      <c r="K26" s="15"/>
      <c r="L26" s="15"/>
      <c r="M26" s="1"/>
      <c r="N26" s="60"/>
      <c r="O26" s="61"/>
      <c r="P26" s="15"/>
      <c r="Q26" s="34"/>
      <c r="R26" s="33"/>
      <c r="S26" s="10"/>
      <c r="T26" s="15"/>
      <c r="U26" s="62"/>
      <c r="V26" s="34"/>
      <c r="W26" s="33"/>
      <c r="X26" s="10"/>
      <c r="Y26" s="15"/>
      <c r="Z26" s="1"/>
      <c r="AA26" s="33"/>
      <c r="AB26" s="10"/>
      <c r="AC26" s="15"/>
      <c r="AD26" s="15"/>
      <c r="AE26" s="15"/>
      <c r="AF26" s="15"/>
      <c r="AG26" s="63">
        <v>19</v>
      </c>
      <c r="AH26" s="44">
        <v>1</v>
      </c>
      <c r="AI26" s="44"/>
    </row>
    <row r="27" spans="1:35" ht="15.75" thickBot="1">
      <c r="A27" s="64" t="s">
        <v>49</v>
      </c>
      <c r="B27" s="65"/>
      <c r="C27" s="65" t="s">
        <v>50</v>
      </c>
      <c r="D27" s="66">
        <v>165</v>
      </c>
      <c r="E27" s="65">
        <v>200</v>
      </c>
      <c r="F27" s="67" t="s">
        <v>122</v>
      </c>
      <c r="G27" s="68"/>
      <c r="H27" s="69"/>
      <c r="I27" s="65"/>
      <c r="J27" s="66"/>
      <c r="K27" s="66"/>
      <c r="L27" s="65"/>
      <c r="M27" s="70"/>
      <c r="N27" s="71"/>
      <c r="O27" s="72"/>
      <c r="P27" s="65"/>
      <c r="Q27" s="70"/>
      <c r="R27" s="68"/>
      <c r="S27" s="69"/>
      <c r="T27" s="66"/>
      <c r="U27" s="107"/>
      <c r="V27" s="73"/>
      <c r="W27" s="68"/>
      <c r="X27" s="69"/>
      <c r="Y27" s="65"/>
      <c r="Z27" s="70"/>
      <c r="AA27" s="68"/>
      <c r="AB27" s="69"/>
      <c r="AC27" s="65"/>
      <c r="AD27" s="65"/>
      <c r="AE27" s="65"/>
      <c r="AF27" s="65"/>
      <c r="AG27" s="74"/>
      <c r="AH27" s="65"/>
      <c r="AI27" s="65"/>
    </row>
    <row r="28" spans="1:35" ht="16.5" thickTop="1">
      <c r="A28" s="75" t="s">
        <v>53</v>
      </c>
      <c r="B28" s="76">
        <v>1500</v>
      </c>
      <c r="C28" s="27" t="s">
        <v>52</v>
      </c>
      <c r="D28" s="77">
        <v>0.01</v>
      </c>
      <c r="E28" s="78"/>
      <c r="F28" s="79">
        <v>0.01</v>
      </c>
      <c r="G28" s="80">
        <f aca="true" t="shared" si="0" ref="G28:G36">SUM(D28:F28)*$D$26</f>
        <v>0.38</v>
      </c>
      <c r="H28" s="81">
        <f aca="true" t="shared" si="1" ref="H28:H36">G28*B28</f>
        <v>570</v>
      </c>
      <c r="I28" s="78"/>
      <c r="J28" s="78"/>
      <c r="K28" s="78"/>
      <c r="L28" s="78"/>
      <c r="M28" s="79"/>
      <c r="N28" s="80">
        <f aca="true" t="shared" si="2" ref="N28:N36">SUM(I28:M28)*$I$26</f>
        <v>0</v>
      </c>
      <c r="O28" s="81">
        <f aca="true" t="shared" si="3" ref="O28:O36">N28*B28</f>
        <v>0</v>
      </c>
      <c r="P28" s="78"/>
      <c r="Q28" s="79"/>
      <c r="R28" s="82">
        <f aca="true" t="shared" si="4" ref="R28:R36">SUM(P28:Q28)*$P$26</f>
        <v>0</v>
      </c>
      <c r="S28" s="81">
        <f aca="true" t="shared" si="5" ref="S28:S36">R28*B28</f>
        <v>0</v>
      </c>
      <c r="T28" s="78"/>
      <c r="U28" s="78"/>
      <c r="V28" s="79"/>
      <c r="W28" s="82">
        <f aca="true" t="shared" si="6" ref="W28:W36">SUM(T28:V28)*$T$26</f>
        <v>0</v>
      </c>
      <c r="X28" s="81">
        <f aca="true" t="shared" si="7" ref="X28:X36">W28*B28</f>
        <v>0</v>
      </c>
      <c r="Y28" s="78"/>
      <c r="Z28" s="79"/>
      <c r="AA28" s="82">
        <f aca="true" t="shared" si="8" ref="AA28:AA36">SUM(Y28:Z28)*$Y$26</f>
        <v>0</v>
      </c>
      <c r="AB28" s="83">
        <f aca="true" t="shared" si="9" ref="AB28:AB36">AA28*B28</f>
        <v>0</v>
      </c>
      <c r="AC28" s="84"/>
      <c r="AD28" s="84"/>
      <c r="AE28" s="85"/>
      <c r="AF28" s="85"/>
      <c r="AG28" s="86">
        <f aca="true" t="shared" si="10" ref="AG28:AG36">G28+N28+R28+W28+AA28</f>
        <v>0.38</v>
      </c>
      <c r="AH28" s="87">
        <f>AG28/19</f>
        <v>0.02</v>
      </c>
      <c r="AI28" s="85">
        <f aca="true" t="shared" si="11" ref="AI28:AI36">AG28*B28</f>
        <v>570</v>
      </c>
    </row>
    <row r="29" spans="1:35" ht="15.75">
      <c r="A29" s="75" t="s">
        <v>54</v>
      </c>
      <c r="B29" s="76">
        <v>150</v>
      </c>
      <c r="C29" s="27" t="s">
        <v>52</v>
      </c>
      <c r="D29" s="77"/>
      <c r="E29" s="78">
        <v>0.014</v>
      </c>
      <c r="F29" s="79"/>
      <c r="G29" s="80">
        <f t="shared" si="0"/>
        <v>0.266</v>
      </c>
      <c r="H29" s="81">
        <f t="shared" si="1"/>
        <v>39.900000000000006</v>
      </c>
      <c r="I29" s="78"/>
      <c r="J29" s="78"/>
      <c r="K29" s="78"/>
      <c r="L29" s="78"/>
      <c r="M29" s="79"/>
      <c r="N29" s="80">
        <f t="shared" si="2"/>
        <v>0</v>
      </c>
      <c r="O29" s="81">
        <f t="shared" si="3"/>
        <v>0</v>
      </c>
      <c r="P29" s="78"/>
      <c r="Q29" s="79"/>
      <c r="R29" s="82">
        <f t="shared" si="4"/>
        <v>0</v>
      </c>
      <c r="S29" s="81">
        <f t="shared" si="5"/>
        <v>0</v>
      </c>
      <c r="T29" s="78"/>
      <c r="U29" s="78"/>
      <c r="V29" s="79"/>
      <c r="W29" s="82">
        <f t="shared" si="6"/>
        <v>0</v>
      </c>
      <c r="X29" s="81">
        <f t="shared" si="7"/>
        <v>0</v>
      </c>
      <c r="Y29" s="78"/>
      <c r="Z29" s="79"/>
      <c r="AA29" s="82">
        <f t="shared" si="8"/>
        <v>0</v>
      </c>
      <c r="AB29" s="83">
        <f t="shared" si="9"/>
        <v>0</v>
      </c>
      <c r="AC29" s="84"/>
      <c r="AD29" s="84"/>
      <c r="AE29" s="85"/>
      <c r="AF29" s="85"/>
      <c r="AG29" s="86">
        <f t="shared" si="10"/>
        <v>0.266</v>
      </c>
      <c r="AH29" s="87">
        <f aca="true" t="shared" si="12" ref="AH29:AH36">AG29/19</f>
        <v>0.014</v>
      </c>
      <c r="AI29" s="85">
        <f t="shared" si="11"/>
        <v>39.900000000000006</v>
      </c>
    </row>
    <row r="30" spans="1:35" ht="15.75">
      <c r="A30" s="75" t="s">
        <v>88</v>
      </c>
      <c r="B30" s="76">
        <v>120</v>
      </c>
      <c r="C30" s="27" t="s">
        <v>52</v>
      </c>
      <c r="D30" s="77">
        <v>0.03</v>
      </c>
      <c r="E30" s="78"/>
      <c r="F30" s="79"/>
      <c r="G30" s="80">
        <f t="shared" si="0"/>
        <v>0.57</v>
      </c>
      <c r="H30" s="81">
        <f t="shared" si="1"/>
        <v>68.39999999999999</v>
      </c>
      <c r="I30" s="78"/>
      <c r="J30" s="78"/>
      <c r="K30" s="78"/>
      <c r="L30" s="78"/>
      <c r="M30" s="88"/>
      <c r="N30" s="80">
        <f t="shared" si="2"/>
        <v>0</v>
      </c>
      <c r="O30" s="81">
        <f t="shared" si="3"/>
        <v>0</v>
      </c>
      <c r="P30" s="78"/>
      <c r="Q30" s="79"/>
      <c r="R30" s="82">
        <f t="shared" si="4"/>
        <v>0</v>
      </c>
      <c r="S30" s="81">
        <f t="shared" si="5"/>
        <v>0</v>
      </c>
      <c r="T30" s="78"/>
      <c r="U30" s="78"/>
      <c r="V30" s="79"/>
      <c r="W30" s="82">
        <f t="shared" si="6"/>
        <v>0</v>
      </c>
      <c r="X30" s="81">
        <f t="shared" si="7"/>
        <v>0</v>
      </c>
      <c r="Y30" s="78"/>
      <c r="Z30" s="79"/>
      <c r="AA30" s="82">
        <f t="shared" si="8"/>
        <v>0</v>
      </c>
      <c r="AB30" s="83">
        <f t="shared" si="9"/>
        <v>0</v>
      </c>
      <c r="AC30" s="84"/>
      <c r="AD30" s="84"/>
      <c r="AE30" s="85"/>
      <c r="AF30" s="85"/>
      <c r="AG30" s="86">
        <f t="shared" si="10"/>
        <v>0.57</v>
      </c>
      <c r="AH30" s="87">
        <f t="shared" si="12"/>
        <v>0.03</v>
      </c>
      <c r="AI30" s="85">
        <f t="shared" si="11"/>
        <v>68.39999999999999</v>
      </c>
    </row>
    <row r="31" spans="1:35" ht="15.75">
      <c r="A31" s="75" t="s">
        <v>119</v>
      </c>
      <c r="B31" s="76">
        <v>580</v>
      </c>
      <c r="C31" s="27" t="s">
        <v>52</v>
      </c>
      <c r="D31" s="77">
        <v>0.03</v>
      </c>
      <c r="E31" s="78"/>
      <c r="F31" s="79"/>
      <c r="G31" s="80">
        <f t="shared" si="0"/>
        <v>0.57</v>
      </c>
      <c r="H31" s="81">
        <f t="shared" si="1"/>
        <v>330.59999999999997</v>
      </c>
      <c r="I31" s="78"/>
      <c r="J31" s="78"/>
      <c r="K31" s="78"/>
      <c r="L31" s="78"/>
      <c r="M31" s="88"/>
      <c r="N31" s="80">
        <f t="shared" si="2"/>
        <v>0</v>
      </c>
      <c r="O31" s="81">
        <f t="shared" si="3"/>
        <v>0</v>
      </c>
      <c r="P31" s="78"/>
      <c r="Q31" s="79"/>
      <c r="R31" s="82">
        <f t="shared" si="4"/>
        <v>0</v>
      </c>
      <c r="S31" s="81">
        <f t="shared" si="5"/>
        <v>0</v>
      </c>
      <c r="T31" s="78"/>
      <c r="U31" s="78"/>
      <c r="V31" s="79"/>
      <c r="W31" s="82">
        <f t="shared" si="6"/>
        <v>0</v>
      </c>
      <c r="X31" s="81">
        <f t="shared" si="7"/>
        <v>0</v>
      </c>
      <c r="Y31" s="78"/>
      <c r="Z31" s="79"/>
      <c r="AA31" s="82">
        <f t="shared" si="8"/>
        <v>0</v>
      </c>
      <c r="AB31" s="83">
        <f t="shared" si="9"/>
        <v>0</v>
      </c>
      <c r="AC31" s="84"/>
      <c r="AD31" s="84"/>
      <c r="AE31" s="85"/>
      <c r="AF31" s="85"/>
      <c r="AG31" s="86">
        <f t="shared" si="10"/>
        <v>0.57</v>
      </c>
      <c r="AH31" s="87">
        <f t="shared" si="12"/>
        <v>0.03</v>
      </c>
      <c r="AI31" s="85">
        <f t="shared" si="11"/>
        <v>330.59999999999997</v>
      </c>
    </row>
    <row r="32" spans="1:35" ht="15.75">
      <c r="A32" s="75" t="s">
        <v>109</v>
      </c>
      <c r="B32" s="76">
        <v>473.6842</v>
      </c>
      <c r="C32" s="27" t="s">
        <v>52</v>
      </c>
      <c r="D32" s="77">
        <v>0.03</v>
      </c>
      <c r="E32" s="78"/>
      <c r="F32" s="79"/>
      <c r="G32" s="80">
        <f t="shared" si="0"/>
        <v>0.57</v>
      </c>
      <c r="H32" s="81">
        <f t="shared" si="1"/>
        <v>269.99999399999996</v>
      </c>
      <c r="I32" s="78"/>
      <c r="J32" s="78"/>
      <c r="K32" s="78"/>
      <c r="L32" s="78"/>
      <c r="M32" s="88"/>
      <c r="N32" s="80">
        <f>SUM(I32:M32)*$I$26</f>
        <v>0</v>
      </c>
      <c r="O32" s="81">
        <f>N32*B32</f>
        <v>0</v>
      </c>
      <c r="P32" s="78"/>
      <c r="Q32" s="79"/>
      <c r="R32" s="82">
        <f>SUM(P32:Q32)*$P$26</f>
        <v>0</v>
      </c>
      <c r="S32" s="81">
        <f>R32*B32</f>
        <v>0</v>
      </c>
      <c r="T32" s="78"/>
      <c r="U32" s="78"/>
      <c r="V32" s="79"/>
      <c r="W32" s="82">
        <f>SUM(T32:V32)*$T$26</f>
        <v>0</v>
      </c>
      <c r="X32" s="81">
        <f>W32*B32</f>
        <v>0</v>
      </c>
      <c r="Y32" s="78"/>
      <c r="Z32" s="79"/>
      <c r="AA32" s="82">
        <f>SUM(Y32:Z32)*$Y$26</f>
        <v>0</v>
      </c>
      <c r="AB32" s="83">
        <f>AA32*B32</f>
        <v>0</v>
      </c>
      <c r="AC32" s="84"/>
      <c r="AD32" s="84"/>
      <c r="AE32" s="85"/>
      <c r="AF32" s="85"/>
      <c r="AG32" s="86">
        <f t="shared" si="10"/>
        <v>0.57</v>
      </c>
      <c r="AH32" s="87">
        <f t="shared" si="12"/>
        <v>0.03</v>
      </c>
      <c r="AI32" s="85">
        <f>AG32*B32</f>
        <v>269.99999399999996</v>
      </c>
    </row>
    <row r="33" spans="1:35" s="106" customFormat="1" ht="15.75">
      <c r="A33" s="75" t="s">
        <v>128</v>
      </c>
      <c r="B33" s="76">
        <v>360</v>
      </c>
      <c r="C33" s="27" t="s">
        <v>52</v>
      </c>
      <c r="D33" s="77"/>
      <c r="E33" s="78"/>
      <c r="F33" s="79">
        <v>0.11293</v>
      </c>
      <c r="G33" s="80">
        <f t="shared" si="0"/>
        <v>2.14567</v>
      </c>
      <c r="H33" s="81">
        <f t="shared" si="1"/>
        <v>772.4412</v>
      </c>
      <c r="I33" s="78"/>
      <c r="J33" s="78"/>
      <c r="K33" s="78"/>
      <c r="L33" s="78"/>
      <c r="M33" s="88"/>
      <c r="N33" s="80">
        <f t="shared" si="2"/>
        <v>0</v>
      </c>
      <c r="O33" s="81">
        <f t="shared" si="3"/>
        <v>0</v>
      </c>
      <c r="P33" s="78"/>
      <c r="Q33" s="79"/>
      <c r="R33" s="82">
        <f t="shared" si="4"/>
        <v>0</v>
      </c>
      <c r="S33" s="81">
        <f t="shared" si="5"/>
        <v>0</v>
      </c>
      <c r="T33" s="78"/>
      <c r="U33" s="78"/>
      <c r="V33" s="79"/>
      <c r="W33" s="82">
        <f t="shared" si="6"/>
        <v>0</v>
      </c>
      <c r="X33" s="81">
        <f t="shared" si="7"/>
        <v>0</v>
      </c>
      <c r="Y33" s="78" t="s">
        <v>92</v>
      </c>
      <c r="Z33" s="79"/>
      <c r="AA33" s="82">
        <f t="shared" si="8"/>
        <v>0</v>
      </c>
      <c r="AB33" s="83">
        <f t="shared" si="9"/>
        <v>0</v>
      </c>
      <c r="AC33" s="105"/>
      <c r="AD33" s="105"/>
      <c r="AE33" s="85"/>
      <c r="AF33" s="85"/>
      <c r="AG33" s="86">
        <f t="shared" si="10"/>
        <v>2.14567</v>
      </c>
      <c r="AH33" s="87">
        <f t="shared" si="12"/>
        <v>0.11293</v>
      </c>
      <c r="AI33" s="85">
        <f t="shared" si="11"/>
        <v>772.4412</v>
      </c>
    </row>
    <row r="34" spans="1:35" s="106" customFormat="1" ht="15.75">
      <c r="A34" s="75" t="s">
        <v>78</v>
      </c>
      <c r="B34" s="76">
        <v>413.7931</v>
      </c>
      <c r="C34" s="27" t="s">
        <v>52</v>
      </c>
      <c r="D34" s="77"/>
      <c r="E34" s="78"/>
      <c r="F34" s="79">
        <v>0.04</v>
      </c>
      <c r="G34" s="80">
        <f t="shared" si="0"/>
        <v>0.76</v>
      </c>
      <c r="H34" s="81">
        <f t="shared" si="1"/>
        <v>314.482756</v>
      </c>
      <c r="I34" s="78"/>
      <c r="J34" s="78"/>
      <c r="K34" s="78"/>
      <c r="L34" s="78"/>
      <c r="M34" s="88"/>
      <c r="N34" s="80">
        <f>SUM(I34:M34)*$I$26</f>
        <v>0</v>
      </c>
      <c r="O34" s="81">
        <f>N34*B34</f>
        <v>0</v>
      </c>
      <c r="P34" s="78"/>
      <c r="Q34" s="79"/>
      <c r="R34" s="82">
        <f>SUM(P34:Q34)*$P$26</f>
        <v>0</v>
      </c>
      <c r="S34" s="81">
        <f>R34*B34</f>
        <v>0</v>
      </c>
      <c r="T34" s="78"/>
      <c r="U34" s="78"/>
      <c r="V34" s="79"/>
      <c r="W34" s="82">
        <f>SUM(T34:V34)*$T$26</f>
        <v>0</v>
      </c>
      <c r="X34" s="81">
        <f>W34*B34</f>
        <v>0</v>
      </c>
      <c r="Y34" s="78" t="s">
        <v>92</v>
      </c>
      <c r="Z34" s="79"/>
      <c r="AA34" s="82">
        <f>SUM(Y34:Z34)*$Y$26</f>
        <v>0</v>
      </c>
      <c r="AB34" s="83">
        <f>AA34*B34</f>
        <v>0</v>
      </c>
      <c r="AC34" s="105"/>
      <c r="AD34" s="105"/>
      <c r="AE34" s="85"/>
      <c r="AF34" s="85"/>
      <c r="AG34" s="86">
        <f t="shared" si="10"/>
        <v>0.76</v>
      </c>
      <c r="AH34" s="87">
        <f t="shared" si="12"/>
        <v>0.04</v>
      </c>
      <c r="AI34" s="85">
        <f>AG34*B34</f>
        <v>314.482756</v>
      </c>
    </row>
    <row r="35" spans="1:35" s="106" customFormat="1" ht="15.75">
      <c r="A35" s="75" t="s">
        <v>55</v>
      </c>
      <c r="B35" s="76">
        <v>1850</v>
      </c>
      <c r="C35" s="27" t="s">
        <v>52</v>
      </c>
      <c r="D35" s="77"/>
      <c r="E35" s="78">
        <v>0.022</v>
      </c>
      <c r="F35" s="79"/>
      <c r="G35" s="80">
        <f t="shared" si="0"/>
        <v>0.418</v>
      </c>
      <c r="H35" s="81">
        <f t="shared" si="1"/>
        <v>773.3</v>
      </c>
      <c r="I35" s="78"/>
      <c r="J35" s="78"/>
      <c r="K35" s="78"/>
      <c r="L35" s="78"/>
      <c r="M35" s="88"/>
      <c r="N35" s="80">
        <f>SUM(I35:M35)*$I$26</f>
        <v>0</v>
      </c>
      <c r="O35" s="81">
        <f>N35*B35</f>
        <v>0</v>
      </c>
      <c r="P35" s="78"/>
      <c r="Q35" s="79"/>
      <c r="R35" s="82">
        <f>SUM(P35:Q35)*$P$26</f>
        <v>0</v>
      </c>
      <c r="S35" s="81">
        <f>R35*B35</f>
        <v>0</v>
      </c>
      <c r="T35" s="78"/>
      <c r="U35" s="78"/>
      <c r="V35" s="79"/>
      <c r="W35" s="82">
        <f>SUM(T35:V35)*$T$26</f>
        <v>0</v>
      </c>
      <c r="X35" s="81">
        <f>W35*B35</f>
        <v>0</v>
      </c>
      <c r="Y35" s="78" t="s">
        <v>92</v>
      </c>
      <c r="Z35" s="79"/>
      <c r="AA35" s="82">
        <f>SUM(Y35:Z35)*$Y$26</f>
        <v>0</v>
      </c>
      <c r="AB35" s="83">
        <f>AA35*B35</f>
        <v>0</v>
      </c>
      <c r="AC35" s="105"/>
      <c r="AD35" s="105"/>
      <c r="AE35" s="85"/>
      <c r="AF35" s="85"/>
      <c r="AG35" s="86">
        <f t="shared" si="10"/>
        <v>0.418</v>
      </c>
      <c r="AH35" s="87">
        <f t="shared" si="12"/>
        <v>0.022</v>
      </c>
      <c r="AI35" s="85">
        <f>AG35*B35</f>
        <v>773.3</v>
      </c>
    </row>
    <row r="36" spans="1:35" s="106" customFormat="1" ht="15.75">
      <c r="A36" s="89" t="s">
        <v>56</v>
      </c>
      <c r="B36" s="76">
        <v>281</v>
      </c>
      <c r="C36" s="27" t="s">
        <v>52</v>
      </c>
      <c r="D36" s="78"/>
      <c r="E36" s="78"/>
      <c r="F36" s="79">
        <v>0.051</v>
      </c>
      <c r="G36" s="80">
        <f t="shared" si="0"/>
        <v>0.969</v>
      </c>
      <c r="H36" s="81">
        <f t="shared" si="1"/>
        <v>272.289</v>
      </c>
      <c r="I36" s="78"/>
      <c r="J36" s="78"/>
      <c r="K36" s="78"/>
      <c r="L36" s="78"/>
      <c r="M36" s="79"/>
      <c r="N36" s="80">
        <f t="shared" si="2"/>
        <v>0</v>
      </c>
      <c r="O36" s="81">
        <f t="shared" si="3"/>
        <v>0</v>
      </c>
      <c r="P36" s="78"/>
      <c r="Q36" s="79"/>
      <c r="R36" s="82">
        <f t="shared" si="4"/>
        <v>0</v>
      </c>
      <c r="S36" s="81">
        <f t="shared" si="5"/>
        <v>0</v>
      </c>
      <c r="T36" s="78"/>
      <c r="U36" s="85"/>
      <c r="V36" s="79"/>
      <c r="W36" s="82">
        <f t="shared" si="6"/>
        <v>0</v>
      </c>
      <c r="X36" s="81">
        <f t="shared" si="7"/>
        <v>0</v>
      </c>
      <c r="Y36" s="78"/>
      <c r="Z36" s="79"/>
      <c r="AA36" s="82">
        <f t="shared" si="8"/>
        <v>0</v>
      </c>
      <c r="AB36" s="83">
        <f t="shared" si="9"/>
        <v>0</v>
      </c>
      <c r="AC36" s="105"/>
      <c r="AD36" s="105"/>
      <c r="AE36" s="85"/>
      <c r="AF36" s="85"/>
      <c r="AG36" s="86">
        <f t="shared" si="10"/>
        <v>0.969</v>
      </c>
      <c r="AH36" s="87">
        <f t="shared" si="12"/>
        <v>0.051</v>
      </c>
      <c r="AI36" s="85">
        <f t="shared" si="11"/>
        <v>272.289</v>
      </c>
    </row>
    <row r="37" spans="1:35" ht="15">
      <c r="A37" s="91" t="s">
        <v>58</v>
      </c>
      <c r="B37" s="92"/>
      <c r="C37" s="38"/>
      <c r="D37" s="76">
        <f>SUMPRODUCT(D28:D36,$B$28:$B$36)</f>
        <v>50.210526</v>
      </c>
      <c r="E37" s="76">
        <f>SUMPRODUCT(E28:E36,$B$28:$B$36)</f>
        <v>42.8</v>
      </c>
      <c r="F37" s="93">
        <f>SUMPRODUCT(F28:F36,$B$28:$B$36)</f>
        <v>86.537524</v>
      </c>
      <c r="G37" s="94"/>
      <c r="H37" s="95">
        <f>SUM(H28:H36)</f>
        <v>3411.412949999999</v>
      </c>
      <c r="I37" s="76">
        <f>SUMPRODUCT(I28:I36,$B$28:$B$36)</f>
        <v>0</v>
      </c>
      <c r="J37" s="76">
        <f>SUMPRODUCT(J28:J36,$B$28:$B$36)</f>
        <v>0</v>
      </c>
      <c r="K37" s="76">
        <f>SUMPRODUCT(K28:K36,$B$28:$B$36)</f>
        <v>0</v>
      </c>
      <c r="L37" s="76">
        <f>SUMPRODUCT(L28:L36,$B$28:$B$36)</f>
        <v>0</v>
      </c>
      <c r="M37" s="76">
        <f>SUMPRODUCT(M28:M36,$B$28:$B$36)</f>
        <v>0</v>
      </c>
      <c r="N37" s="96"/>
      <c r="O37" s="95">
        <f>SUM(O28:O36)</f>
        <v>0</v>
      </c>
      <c r="P37" s="76">
        <f>SUMPRODUCT(P28:P36,$B$28:$B$36)</f>
        <v>0</v>
      </c>
      <c r="Q37" s="93">
        <f>SUMPRODUCT(Q28:Q36,$B$28:$B$36)</f>
        <v>0</v>
      </c>
      <c r="R37" s="94"/>
      <c r="S37" s="95">
        <f>SUM(S28:S36)</f>
        <v>0</v>
      </c>
      <c r="T37" s="93">
        <f>SUMPRODUCT(T28:T36,$B$28:$B$36)</f>
        <v>0</v>
      </c>
      <c r="U37" s="93">
        <f>SUMPRODUCT(U28:U36,$B$28:$B$36)</f>
        <v>0</v>
      </c>
      <c r="V37" s="93">
        <f>SUMPRODUCT(V28:V36,$B$28:$B$36)</f>
        <v>0</v>
      </c>
      <c r="W37" s="94"/>
      <c r="X37" s="95">
        <f>SUM(X28:X36)</f>
        <v>0</v>
      </c>
      <c r="Y37" s="76">
        <f>SUMPRODUCT(Y28:Y36,$B$28:$B$36)</f>
        <v>0</v>
      </c>
      <c r="Z37" s="93">
        <f>SUM(Z36:Z36)</f>
        <v>0</v>
      </c>
      <c r="AA37" s="94"/>
      <c r="AB37" s="95">
        <f>SUM(AB28:AB36)</f>
        <v>0</v>
      </c>
      <c r="AC37" s="38"/>
      <c r="AD37" s="38"/>
      <c r="AE37" s="38"/>
      <c r="AF37" s="38"/>
      <c r="AG37" s="77">
        <f>SUM(AG28:AG33,AG34:AG36)</f>
        <v>6.64867</v>
      </c>
      <c r="AH37" s="77"/>
      <c r="AI37" s="97">
        <f>SUM(AI28:AI36)</f>
        <v>3411.412949999999</v>
      </c>
    </row>
    <row r="38" spans="1:35" ht="15">
      <c r="A38" s="98"/>
      <c r="B38" s="99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00"/>
      <c r="R38" s="1"/>
      <c r="S38" s="1"/>
      <c r="T38" s="10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02"/>
    </row>
    <row r="39" spans="1:35" ht="15">
      <c r="A39" s="103" t="s">
        <v>59</v>
      </c>
      <c r="B39" s="2"/>
      <c r="C39" s="2"/>
      <c r="D39" s="2"/>
      <c r="E39" s="2"/>
      <c r="F39" s="2"/>
      <c r="G39" s="2"/>
      <c r="H39" s="3"/>
      <c r="I39" s="1"/>
      <c r="J39" s="2"/>
      <c r="K39" s="103" t="s">
        <v>60</v>
      </c>
      <c r="L39" s="100"/>
      <c r="M39" s="2"/>
      <c r="N39" s="2"/>
      <c r="O39" s="2"/>
      <c r="P39" s="2"/>
      <c r="Q39" s="2"/>
      <c r="R39" s="2"/>
      <c r="S39" s="2"/>
      <c r="T39" s="1"/>
      <c r="U39" s="2"/>
      <c r="V39" s="133" t="s">
        <v>61</v>
      </c>
      <c r="W39" s="133"/>
      <c r="X39" s="133"/>
      <c r="Y39" s="2"/>
      <c r="Z39" s="2"/>
      <c r="AA39" s="2"/>
      <c r="AB39" s="2"/>
      <c r="AC39" s="2"/>
      <c r="AD39" s="2"/>
      <c r="AE39" s="2"/>
      <c r="AF39" s="2"/>
      <c r="AG39" s="2" t="s">
        <v>62</v>
      </c>
      <c r="AH39" s="2"/>
      <c r="AI39" s="104">
        <f>H37+O37+S37+X37+AB37</f>
        <v>3411.412949999999</v>
      </c>
    </row>
    <row r="40" spans="1:35" ht="15">
      <c r="A40" s="103" t="s">
        <v>63</v>
      </c>
      <c r="B40" s="2"/>
      <c r="C40" s="2"/>
      <c r="D40" s="2"/>
      <c r="E40" s="2"/>
      <c r="F40" s="2"/>
      <c r="G40" s="3"/>
      <c r="H40" s="1"/>
      <c r="I40" s="2"/>
      <c r="J40" s="100"/>
      <c r="K40" s="103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33"/>
      <c r="W40" s="133"/>
      <c r="X40" s="133"/>
      <c r="Y40" s="7" t="s">
        <v>65</v>
      </c>
      <c r="Z40" s="7"/>
      <c r="AA40" s="7"/>
      <c r="AB40" s="2"/>
      <c r="AC40" s="7"/>
      <c r="AD40" s="7"/>
      <c r="AE40" s="7"/>
      <c r="AF40" s="2"/>
      <c r="AG40" s="7"/>
      <c r="AH40" s="7"/>
      <c r="AI40" s="7"/>
    </row>
    <row r="41" spans="1:3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03" t="s">
        <v>103</v>
      </c>
      <c r="L41" s="2"/>
      <c r="M41" s="2"/>
      <c r="N41" s="6"/>
      <c r="O41" s="2"/>
      <c r="P41" s="2"/>
      <c r="Q41" s="2"/>
      <c r="R41" s="2"/>
      <c r="S41" s="2"/>
      <c r="T41" s="2"/>
      <c r="U41" s="2"/>
      <c r="V41" s="2" t="s">
        <v>66</v>
      </c>
      <c r="W41" s="2"/>
      <c r="X41" s="2"/>
      <c r="Y41" s="103" t="s">
        <v>67</v>
      </c>
      <c r="Z41" s="2"/>
      <c r="AA41" s="2"/>
      <c r="AB41" s="2"/>
      <c r="AC41" s="103" t="s">
        <v>68</v>
      </c>
      <c r="AD41" s="2"/>
      <c r="AE41" s="2"/>
      <c r="AF41" s="2"/>
      <c r="AG41" s="103" t="s">
        <v>69</v>
      </c>
      <c r="AH41" s="3"/>
      <c r="AI41" s="2"/>
    </row>
    <row r="42" spans="1:35" ht="15">
      <c r="A42" s="103" t="s">
        <v>70</v>
      </c>
      <c r="B42" s="2"/>
      <c r="C42" s="2"/>
      <c r="D42" s="2"/>
      <c r="E42" s="2"/>
      <c r="F42" s="2"/>
      <c r="G42" s="2"/>
      <c r="H42" s="2"/>
      <c r="I42" s="2"/>
      <c r="J42" s="2"/>
      <c r="K42" s="103" t="s">
        <v>71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03" t="s">
        <v>72</v>
      </c>
      <c r="B43" s="2"/>
      <c r="C43" s="2"/>
      <c r="D43" s="2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sheetProtection/>
  <mergeCells count="91">
    <mergeCell ref="AB22:AB24"/>
    <mergeCell ref="AF22:AF24"/>
    <mergeCell ref="AG23:AG24"/>
    <mergeCell ref="AH23:AH24"/>
    <mergeCell ref="AI23:AI24"/>
    <mergeCell ref="V39:X40"/>
    <mergeCell ref="V22:V24"/>
    <mergeCell ref="W22:W24"/>
    <mergeCell ref="X22:X24"/>
    <mergeCell ref="Y22:Y24"/>
    <mergeCell ref="Z22:Z24"/>
    <mergeCell ref="AA22:AA24"/>
    <mergeCell ref="P22:P24"/>
    <mergeCell ref="Q22:Q24"/>
    <mergeCell ref="R22:R24"/>
    <mergeCell ref="S22:S24"/>
    <mergeCell ref="T22:T24"/>
    <mergeCell ref="U22:U24"/>
    <mergeCell ref="J22:J24"/>
    <mergeCell ref="K22:K24"/>
    <mergeCell ref="L22:L24"/>
    <mergeCell ref="M22:M24"/>
    <mergeCell ref="N22:N24"/>
    <mergeCell ref="O22:O24"/>
    <mergeCell ref="D22:D24"/>
    <mergeCell ref="E22:E24"/>
    <mergeCell ref="F22:F24"/>
    <mergeCell ref="G22:G24"/>
    <mergeCell ref="H22:H24"/>
    <mergeCell ref="I22:I24"/>
    <mergeCell ref="C19:C24"/>
    <mergeCell ref="D19:AF19"/>
    <mergeCell ref="AG19:AI19"/>
    <mergeCell ref="D20:H21"/>
    <mergeCell ref="I20:O21"/>
    <mergeCell ref="P20:S21"/>
    <mergeCell ref="T20:X21"/>
    <mergeCell ref="Y20:AB21"/>
    <mergeCell ref="AG20:AI20"/>
    <mergeCell ref="AG21:AI21"/>
    <mergeCell ref="B17:D17"/>
    <mergeCell ref="E17:G17"/>
    <mergeCell ref="H17:J17"/>
    <mergeCell ref="K17:L17"/>
    <mergeCell ref="M17:O17"/>
    <mergeCell ref="P17:Q17"/>
    <mergeCell ref="H15:J15"/>
    <mergeCell ref="K15:L15"/>
    <mergeCell ref="M15:O15"/>
    <mergeCell ref="P15:Q15"/>
    <mergeCell ref="H16:J16"/>
    <mergeCell ref="K16:L16"/>
    <mergeCell ref="M16:O16"/>
    <mergeCell ref="P16:Q16"/>
    <mergeCell ref="E13:G13"/>
    <mergeCell ref="H13:J13"/>
    <mergeCell ref="K13:L13"/>
    <mergeCell ref="M13:O13"/>
    <mergeCell ref="P13:Q13"/>
    <mergeCell ref="E14:G14"/>
    <mergeCell ref="H14:J14"/>
    <mergeCell ref="K14:L14"/>
    <mergeCell ref="M14:O14"/>
    <mergeCell ref="P14:Q14"/>
    <mergeCell ref="H11:J11"/>
    <mergeCell ref="K11:L11"/>
    <mergeCell ref="M11:O11"/>
    <mergeCell ref="P11:Q11"/>
    <mergeCell ref="E12:G12"/>
    <mergeCell ref="H12:J12"/>
    <mergeCell ref="K12:L12"/>
    <mergeCell ref="M12:O12"/>
    <mergeCell ref="P12:Q12"/>
    <mergeCell ref="AG6:AI6"/>
    <mergeCell ref="A7:D7"/>
    <mergeCell ref="E7:G7"/>
    <mergeCell ref="H7:J7"/>
    <mergeCell ref="AG7:AI7"/>
    <mergeCell ref="B8:D8"/>
    <mergeCell ref="E8:G8"/>
    <mergeCell ref="H8:J8"/>
    <mergeCell ref="A6:D6"/>
    <mergeCell ref="E6:G6"/>
    <mergeCell ref="H6:J6"/>
    <mergeCell ref="K6:L10"/>
    <mergeCell ref="M6:O10"/>
    <mergeCell ref="P6:Q10"/>
    <mergeCell ref="B9:D9"/>
    <mergeCell ref="E9:G9"/>
    <mergeCell ref="H9:J9"/>
    <mergeCell ref="B10:D10"/>
  </mergeCells>
  <printOptions/>
  <pageMargins left="0.28" right="0.27" top="0.41" bottom="0.42" header="0.31496062992125984" footer="0.31496062992125984"/>
  <pageSetup fitToHeight="1" fitToWidth="1" horizontalDpi="180" verticalDpi="18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2022-12-23T01:52:02Z</dcterms:modified>
  <cp:category/>
  <cp:version/>
  <cp:contentType/>
  <cp:contentStatus/>
</cp:coreProperties>
</file>